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YATAY ANALİZ" sheetId="1" r:id="rId1"/>
    <sheet name="DİKEY ANALİZ" sheetId="2" r:id="rId2"/>
    <sheet name="TREND ANALİZİ" sheetId="3" r:id="rId3"/>
    <sheet name="ORAN ANALİZİ" sheetId="4" r:id="rId4"/>
  </sheets>
  <calcPr calcId="145621"/>
</workbook>
</file>

<file path=xl/calcChain.xml><?xml version="1.0" encoding="utf-8"?>
<calcChain xmlns="http://schemas.openxmlformats.org/spreadsheetml/2006/main">
  <c r="C90" i="4" l="1"/>
  <c r="C89" i="4"/>
  <c r="C88" i="4"/>
  <c r="C87" i="4"/>
  <c r="C86" i="4"/>
  <c r="C85" i="4"/>
  <c r="C84" i="4"/>
  <c r="C66" i="4"/>
  <c r="D43" i="4"/>
  <c r="C43" i="4"/>
  <c r="C81" i="4"/>
  <c r="C80" i="4"/>
  <c r="C79" i="4"/>
  <c r="C78" i="4"/>
  <c r="C77" i="4"/>
  <c r="C76" i="4"/>
  <c r="C75" i="4"/>
  <c r="C74" i="4"/>
  <c r="C71" i="4"/>
  <c r="C70" i="4"/>
  <c r="C69" i="4"/>
  <c r="C68" i="4"/>
  <c r="C67" i="4"/>
  <c r="C65" i="4"/>
  <c r="C64" i="4"/>
  <c r="C61" i="4"/>
  <c r="C60" i="4"/>
  <c r="C59" i="4"/>
  <c r="C58" i="4"/>
  <c r="C57" i="4"/>
  <c r="M3" i="3" l="1"/>
  <c r="N3" i="3"/>
  <c r="O3" i="3"/>
  <c r="P3" i="3"/>
  <c r="Q3" i="3"/>
  <c r="R3" i="3"/>
  <c r="S3" i="3"/>
  <c r="T3" i="3"/>
  <c r="M4" i="3"/>
  <c r="N4" i="3"/>
  <c r="O4" i="3"/>
  <c r="P4" i="3"/>
  <c r="Q4" i="3"/>
  <c r="R4" i="3"/>
  <c r="S4" i="3"/>
  <c r="T4" i="3"/>
  <c r="M5" i="3"/>
  <c r="N5" i="3"/>
  <c r="O5" i="3"/>
  <c r="P5" i="3"/>
  <c r="Q5" i="3"/>
  <c r="R5" i="3"/>
  <c r="S5" i="3"/>
  <c r="T5" i="3"/>
  <c r="M6" i="3"/>
  <c r="N6" i="3"/>
  <c r="O6" i="3"/>
  <c r="P6" i="3"/>
  <c r="Q6" i="3"/>
  <c r="R6" i="3"/>
  <c r="S6" i="3"/>
  <c r="T6" i="3"/>
  <c r="M7" i="3"/>
  <c r="N7" i="3"/>
  <c r="O7" i="3"/>
  <c r="P7" i="3"/>
  <c r="Q7" i="3"/>
  <c r="R7" i="3"/>
  <c r="S7" i="3"/>
  <c r="T7" i="3"/>
  <c r="M8" i="3"/>
  <c r="N8" i="3"/>
  <c r="O8" i="3"/>
  <c r="P8" i="3"/>
  <c r="Q8" i="3"/>
  <c r="R8" i="3"/>
  <c r="S8" i="3"/>
  <c r="T8" i="3"/>
  <c r="M9" i="3"/>
  <c r="N9" i="3"/>
  <c r="O9" i="3"/>
  <c r="P9" i="3"/>
  <c r="Q9" i="3"/>
  <c r="R9" i="3"/>
  <c r="S9" i="3"/>
  <c r="T9" i="3"/>
  <c r="M10" i="3"/>
  <c r="N10" i="3"/>
  <c r="O10" i="3"/>
  <c r="P10" i="3"/>
  <c r="Q10" i="3"/>
  <c r="R10" i="3"/>
  <c r="S10" i="3"/>
  <c r="T10" i="3"/>
  <c r="M11" i="3"/>
  <c r="N11" i="3"/>
  <c r="O11" i="3"/>
  <c r="P11" i="3"/>
  <c r="Q11" i="3"/>
  <c r="R11" i="3"/>
  <c r="S11" i="3"/>
  <c r="T11" i="3"/>
  <c r="M12" i="3"/>
  <c r="N12" i="3"/>
  <c r="O12" i="3"/>
  <c r="P12" i="3"/>
  <c r="Q12" i="3"/>
  <c r="R12" i="3"/>
  <c r="S12" i="3"/>
  <c r="T12" i="3"/>
  <c r="M13" i="3"/>
  <c r="N13" i="3"/>
  <c r="O13" i="3"/>
  <c r="P13" i="3"/>
  <c r="Q13" i="3"/>
  <c r="R13" i="3"/>
  <c r="S13" i="3"/>
  <c r="T13" i="3"/>
  <c r="M14" i="3"/>
  <c r="N14" i="3"/>
  <c r="O14" i="3"/>
  <c r="P14" i="3"/>
  <c r="Q14" i="3"/>
  <c r="R14" i="3"/>
  <c r="S14" i="3"/>
  <c r="T14" i="3"/>
  <c r="M15" i="3"/>
  <c r="N15" i="3"/>
  <c r="O15" i="3"/>
  <c r="P15" i="3"/>
  <c r="Q15" i="3"/>
  <c r="R15" i="3"/>
  <c r="S15" i="3"/>
  <c r="T15" i="3"/>
  <c r="M16" i="3"/>
  <c r="N16" i="3"/>
  <c r="O16" i="3"/>
  <c r="P16" i="3"/>
  <c r="Q16" i="3"/>
  <c r="R16" i="3"/>
  <c r="S16" i="3"/>
  <c r="T16" i="3"/>
  <c r="M18" i="3"/>
  <c r="N18" i="3"/>
  <c r="O18" i="3"/>
  <c r="P18" i="3"/>
  <c r="Q18" i="3"/>
  <c r="R18" i="3"/>
  <c r="S18" i="3"/>
  <c r="T18" i="3"/>
  <c r="M19" i="3"/>
  <c r="N19" i="3"/>
  <c r="O19" i="3"/>
  <c r="P19" i="3"/>
  <c r="Q19" i="3"/>
  <c r="R19" i="3"/>
  <c r="S19" i="3"/>
  <c r="T19" i="3"/>
  <c r="M20" i="3"/>
  <c r="N20" i="3"/>
  <c r="O20" i="3"/>
  <c r="P20" i="3"/>
  <c r="Q20" i="3"/>
  <c r="R20" i="3"/>
  <c r="S20" i="3"/>
  <c r="T20" i="3"/>
  <c r="M21" i="3"/>
  <c r="N21" i="3"/>
  <c r="O21" i="3"/>
  <c r="P21" i="3"/>
  <c r="Q21" i="3"/>
  <c r="R21" i="3"/>
  <c r="S21" i="3"/>
  <c r="T21" i="3"/>
  <c r="M22" i="3"/>
  <c r="N22" i="3"/>
  <c r="O22" i="3"/>
  <c r="P22" i="3"/>
  <c r="Q22" i="3"/>
  <c r="R22" i="3"/>
  <c r="S22" i="3"/>
  <c r="T22" i="3"/>
  <c r="M23" i="3"/>
  <c r="N23" i="3"/>
  <c r="O23" i="3"/>
  <c r="P23" i="3"/>
  <c r="Q23" i="3"/>
  <c r="R23" i="3"/>
  <c r="S23" i="3"/>
  <c r="T23" i="3"/>
  <c r="M24" i="3"/>
  <c r="N24" i="3"/>
  <c r="O24" i="3"/>
  <c r="P24" i="3"/>
  <c r="Q24" i="3"/>
  <c r="R24" i="3"/>
  <c r="S24" i="3"/>
  <c r="T24" i="3"/>
  <c r="M25" i="3"/>
  <c r="N25" i="3"/>
  <c r="O25" i="3"/>
  <c r="P25" i="3"/>
  <c r="Q25" i="3"/>
  <c r="R25" i="3"/>
  <c r="S25" i="3"/>
  <c r="T25" i="3"/>
  <c r="M26" i="3"/>
  <c r="N26" i="3"/>
  <c r="O26" i="3"/>
  <c r="P26" i="3"/>
  <c r="Q26" i="3"/>
  <c r="R26" i="3"/>
  <c r="S26" i="3"/>
  <c r="T26" i="3"/>
  <c r="M27" i="3"/>
  <c r="N27" i="3"/>
  <c r="O27" i="3"/>
  <c r="P27" i="3"/>
  <c r="Q27" i="3"/>
  <c r="R27" i="3"/>
  <c r="S27" i="3"/>
  <c r="T27" i="3"/>
  <c r="M28" i="3"/>
  <c r="N28" i="3"/>
  <c r="O28" i="3"/>
  <c r="P28" i="3"/>
  <c r="Q28" i="3"/>
  <c r="R28" i="3"/>
  <c r="S28" i="3"/>
  <c r="T28" i="3"/>
  <c r="M29" i="3"/>
  <c r="N29" i="3"/>
  <c r="O29" i="3"/>
  <c r="P29" i="3"/>
  <c r="Q29" i="3"/>
  <c r="R29" i="3"/>
  <c r="S29" i="3"/>
  <c r="T29" i="3"/>
  <c r="M30" i="3"/>
  <c r="N30" i="3"/>
  <c r="O30" i="3"/>
  <c r="P30" i="3"/>
  <c r="Q30" i="3"/>
  <c r="R30" i="3"/>
  <c r="S30" i="3"/>
  <c r="T30" i="3"/>
  <c r="M31" i="3"/>
  <c r="N31" i="3"/>
  <c r="O31" i="3"/>
  <c r="P31" i="3"/>
  <c r="Q31" i="3"/>
  <c r="R31" i="3"/>
  <c r="S31" i="3"/>
  <c r="T31" i="3"/>
  <c r="M32" i="3"/>
  <c r="N32" i="3"/>
  <c r="O32" i="3"/>
  <c r="P32" i="3"/>
  <c r="Q32" i="3"/>
  <c r="R32" i="3"/>
  <c r="S32" i="3"/>
  <c r="T32" i="3"/>
  <c r="M33" i="3"/>
  <c r="N33" i="3"/>
  <c r="O33" i="3"/>
  <c r="P33" i="3"/>
  <c r="Q33" i="3"/>
  <c r="R33" i="3"/>
  <c r="S33" i="3"/>
  <c r="T33" i="3"/>
  <c r="M34" i="3"/>
  <c r="N34" i="3"/>
  <c r="O34" i="3"/>
  <c r="P34" i="3"/>
  <c r="Q34" i="3"/>
  <c r="R34" i="3"/>
  <c r="S34" i="3"/>
  <c r="T34" i="3"/>
  <c r="M35" i="3"/>
  <c r="N35" i="3"/>
  <c r="O35" i="3"/>
  <c r="P35" i="3"/>
  <c r="Q35" i="3"/>
  <c r="R35" i="3"/>
  <c r="S35" i="3"/>
  <c r="T35" i="3"/>
  <c r="M36" i="3"/>
  <c r="N36" i="3"/>
  <c r="O36" i="3"/>
  <c r="P36" i="3"/>
  <c r="Q36" i="3"/>
  <c r="R36" i="3"/>
  <c r="S36" i="3"/>
  <c r="T36" i="3"/>
  <c r="M40" i="3"/>
  <c r="N40" i="3"/>
  <c r="O40" i="3"/>
  <c r="P40" i="3"/>
  <c r="Q40" i="3"/>
  <c r="R40" i="3"/>
  <c r="S40" i="3"/>
  <c r="T40" i="3"/>
  <c r="M41" i="3"/>
  <c r="N41" i="3"/>
  <c r="O41" i="3"/>
  <c r="P41" i="3"/>
  <c r="Q41" i="3"/>
  <c r="R41" i="3"/>
  <c r="S41" i="3"/>
  <c r="T41" i="3"/>
  <c r="M42" i="3"/>
  <c r="N42" i="3"/>
  <c r="O42" i="3"/>
  <c r="P42" i="3"/>
  <c r="Q42" i="3"/>
  <c r="R42" i="3"/>
  <c r="S42" i="3"/>
  <c r="T42" i="3"/>
  <c r="M43" i="3"/>
  <c r="N43" i="3"/>
  <c r="O43" i="3"/>
  <c r="P43" i="3"/>
  <c r="Q43" i="3"/>
  <c r="R43" i="3"/>
  <c r="S43" i="3"/>
  <c r="T43" i="3"/>
  <c r="M44" i="3"/>
  <c r="N44" i="3"/>
  <c r="O44" i="3"/>
  <c r="P44" i="3"/>
  <c r="Q44" i="3"/>
  <c r="R44" i="3"/>
  <c r="S44" i="3"/>
  <c r="T44" i="3"/>
  <c r="M45" i="3"/>
  <c r="N45" i="3"/>
  <c r="O45" i="3"/>
  <c r="P45" i="3"/>
  <c r="Q45" i="3"/>
  <c r="R45" i="3"/>
  <c r="S45" i="3"/>
  <c r="T45" i="3"/>
  <c r="M46" i="3"/>
  <c r="N46" i="3"/>
  <c r="O46" i="3"/>
  <c r="P46" i="3"/>
  <c r="Q46" i="3"/>
  <c r="R46" i="3"/>
  <c r="S46" i="3"/>
  <c r="T46" i="3"/>
  <c r="M47" i="3"/>
  <c r="N47" i="3"/>
  <c r="O47" i="3"/>
  <c r="P47" i="3"/>
  <c r="Q47" i="3"/>
  <c r="R47" i="3"/>
  <c r="S47" i="3"/>
  <c r="T47" i="3"/>
  <c r="M48" i="3"/>
  <c r="N48" i="3"/>
  <c r="O48" i="3"/>
  <c r="P48" i="3"/>
  <c r="Q48" i="3"/>
  <c r="R48" i="3"/>
  <c r="S48" i="3"/>
  <c r="T48" i="3"/>
  <c r="M49" i="3"/>
  <c r="N49" i="3"/>
  <c r="O49" i="3"/>
  <c r="P49" i="3"/>
  <c r="Q49" i="3"/>
  <c r="R49" i="3"/>
  <c r="S49" i="3"/>
  <c r="T49" i="3"/>
  <c r="M50" i="3"/>
  <c r="N50" i="3"/>
  <c r="O50" i="3"/>
  <c r="P50" i="3"/>
  <c r="Q50" i="3"/>
  <c r="R50" i="3"/>
  <c r="S50" i="3"/>
  <c r="T50" i="3"/>
  <c r="M51" i="3"/>
  <c r="N51" i="3"/>
  <c r="O51" i="3"/>
  <c r="P51" i="3"/>
  <c r="Q51" i="3"/>
  <c r="R51" i="3"/>
  <c r="S51" i="3"/>
  <c r="T51" i="3"/>
  <c r="M52" i="3"/>
  <c r="N52" i="3"/>
  <c r="O52" i="3"/>
  <c r="P52" i="3"/>
  <c r="Q52" i="3"/>
  <c r="R52" i="3"/>
  <c r="S52" i="3"/>
  <c r="T52" i="3"/>
  <c r="M53" i="3"/>
  <c r="N53" i="3"/>
  <c r="O53" i="3"/>
  <c r="P53" i="3"/>
  <c r="Q53" i="3"/>
  <c r="R53" i="3"/>
  <c r="S53" i="3"/>
  <c r="T53" i="3"/>
  <c r="M54" i="3"/>
  <c r="N54" i="3"/>
  <c r="O54" i="3"/>
  <c r="P54" i="3"/>
  <c r="Q54" i="3"/>
  <c r="R54" i="3"/>
  <c r="S54" i="3"/>
  <c r="T54" i="3"/>
  <c r="M55" i="3"/>
  <c r="N55" i="3"/>
  <c r="O55" i="3"/>
  <c r="P55" i="3"/>
  <c r="Q55" i="3"/>
  <c r="R55" i="3"/>
  <c r="S55" i="3"/>
  <c r="T55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3" i="3"/>
  <c r="E36" i="2" l="1"/>
  <c r="F36" i="2"/>
  <c r="E37" i="2"/>
  <c r="F37" i="2"/>
  <c r="E38" i="2"/>
  <c r="F38" i="2"/>
  <c r="E39" i="2"/>
  <c r="F39" i="2"/>
  <c r="E40" i="2"/>
  <c r="F40" i="2"/>
  <c r="E41" i="2"/>
  <c r="F41" i="2"/>
  <c r="E42" i="2"/>
  <c r="F42" i="2"/>
  <c r="E43" i="2"/>
  <c r="F43" i="2"/>
  <c r="E44" i="2"/>
  <c r="F44" i="2"/>
  <c r="E45" i="2"/>
  <c r="F45" i="2"/>
  <c r="F35" i="2"/>
  <c r="E35" i="2"/>
  <c r="L6" i="2"/>
  <c r="L7" i="2"/>
  <c r="L8" i="2"/>
  <c r="L9" i="2"/>
  <c r="L10" i="2"/>
  <c r="L11" i="2"/>
  <c r="L12" i="2"/>
  <c r="L14" i="2"/>
  <c r="L15" i="2"/>
  <c r="L16" i="2"/>
  <c r="L17" i="2"/>
  <c r="L18" i="2"/>
  <c r="L19" i="2"/>
  <c r="L20" i="2"/>
  <c r="L22" i="2"/>
  <c r="L23" i="2"/>
  <c r="L24" i="2"/>
  <c r="L25" i="2"/>
  <c r="L26" i="2"/>
  <c r="L27" i="2"/>
  <c r="L28" i="2"/>
  <c r="K6" i="2"/>
  <c r="K7" i="2"/>
  <c r="K8" i="2"/>
  <c r="K9" i="2"/>
  <c r="K10" i="2"/>
  <c r="K11" i="2"/>
  <c r="K12" i="2"/>
  <c r="K14" i="2"/>
  <c r="K15" i="2"/>
  <c r="K16" i="2"/>
  <c r="K17" i="2"/>
  <c r="K18" i="2"/>
  <c r="K19" i="2"/>
  <c r="K20" i="2"/>
  <c r="K22" i="2"/>
  <c r="K23" i="2"/>
  <c r="K24" i="2"/>
  <c r="K25" i="2"/>
  <c r="K26" i="2"/>
  <c r="K27" i="2"/>
  <c r="K28" i="2"/>
  <c r="F6" i="2"/>
  <c r="F7" i="2"/>
  <c r="F8" i="2"/>
  <c r="F9" i="2"/>
  <c r="F10" i="2"/>
  <c r="F11" i="2"/>
  <c r="F15" i="2"/>
  <c r="F16" i="2"/>
  <c r="F17" i="2"/>
  <c r="F18" i="2"/>
  <c r="F19" i="2"/>
  <c r="F20" i="2"/>
  <c r="F21" i="2"/>
  <c r="F28" i="2"/>
  <c r="E6" i="2"/>
  <c r="E7" i="2"/>
  <c r="E8" i="2"/>
  <c r="E9" i="2"/>
  <c r="E10" i="2"/>
  <c r="E11" i="2"/>
  <c r="E15" i="2"/>
  <c r="E16" i="2"/>
  <c r="E17" i="2"/>
  <c r="E18" i="2"/>
  <c r="E19" i="2"/>
  <c r="E20" i="2"/>
  <c r="E21" i="2"/>
  <c r="E28" i="2"/>
  <c r="E36" i="1" l="1"/>
  <c r="F36" i="1" s="1"/>
  <c r="E37" i="1"/>
  <c r="F37" i="1" s="1"/>
  <c r="E38" i="1"/>
  <c r="F38" i="1" s="1"/>
  <c r="E39" i="1"/>
  <c r="F39" i="1" s="1"/>
  <c r="E40" i="1"/>
  <c r="F40" i="1" s="1"/>
  <c r="E41" i="1"/>
  <c r="F41" i="1" s="1"/>
  <c r="E42" i="1"/>
  <c r="F42" i="1" s="1"/>
  <c r="E43" i="1"/>
  <c r="F43" i="1" s="1"/>
  <c r="E44" i="1"/>
  <c r="F44" i="1" s="1"/>
  <c r="E45" i="1"/>
  <c r="F45" i="1" s="1"/>
  <c r="E35" i="1"/>
  <c r="F35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7" i="1"/>
  <c r="L7" i="1" s="1"/>
  <c r="K8" i="1"/>
  <c r="L8" i="1" s="1"/>
  <c r="K9" i="1"/>
  <c r="L9" i="1" s="1"/>
  <c r="K10" i="1"/>
  <c r="L10" i="1" s="1"/>
  <c r="K11" i="1"/>
  <c r="L11" i="1" s="1"/>
  <c r="K12" i="1"/>
  <c r="L12" i="1" s="1"/>
  <c r="K6" i="1"/>
  <c r="L6" i="1" s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1" i="1"/>
  <c r="F21" i="1" s="1"/>
  <c r="E28" i="1"/>
  <c r="F28" i="1" s="1"/>
  <c r="E7" i="1"/>
  <c r="F7" i="1" s="1"/>
  <c r="E8" i="1"/>
  <c r="F8" i="1" s="1"/>
  <c r="E9" i="1"/>
  <c r="F9" i="1" s="1"/>
  <c r="E10" i="1"/>
  <c r="F10" i="1" s="1"/>
  <c r="E11" i="1"/>
  <c r="F11" i="1" s="1"/>
  <c r="E6" i="1"/>
  <c r="F6" i="1" s="1"/>
</calcChain>
</file>

<file path=xl/sharedStrings.xml><?xml version="1.0" encoding="utf-8"?>
<sst xmlns="http://schemas.openxmlformats.org/spreadsheetml/2006/main" count="283" uniqueCount="134">
  <si>
    <t>2017/12</t>
  </si>
  <si>
    <t>CARİ / DÖNEN VARLIKLAR</t>
  </si>
  <si>
    <t>Hazır Değerler</t>
  </si>
  <si>
    <t>Ticari Alacaklar (net)</t>
  </si>
  <si>
    <t>Diğer Alacaklar (net)</t>
  </si>
  <si>
    <t>Stoklar (net)</t>
  </si>
  <si>
    <t>Ertelenen Vergi Varlıkları</t>
  </si>
  <si>
    <t>Diğer Cari/Dönen Varlıklar</t>
  </si>
  <si>
    <t>CARİ OLMAYAN / DURAN VARLIKLAR</t>
  </si>
  <si>
    <t>Diğer Alacaklar</t>
  </si>
  <si>
    <t>Maddi Varlıklar (net)</t>
  </si>
  <si>
    <t>Maddi Olmayan Varlıklar (net)</t>
  </si>
  <si>
    <t>Diğer Cari Olmayan/Duran Varlıklar</t>
  </si>
  <si>
    <t>TOPLAM VARLIKLAR</t>
  </si>
  <si>
    <t>KISA VADELİ YÜKÜMLÜLÜKLER</t>
  </si>
  <si>
    <t>Finansal Borçlar (net)</t>
  </si>
  <si>
    <t>Uzun Vadeli Finansal Borçların Kısa Vadeli Kısımları (net)</t>
  </si>
  <si>
    <t>Ticari Borçlar (net)</t>
  </si>
  <si>
    <t>Diğer Borçlar</t>
  </si>
  <si>
    <t>Borç Karşılıkları</t>
  </si>
  <si>
    <t>Ertelenen Vergi Yükümlülüğü</t>
  </si>
  <si>
    <t>Diğer Yükümlülükler (net)</t>
  </si>
  <si>
    <t>UZUN VADELİ YÜKÜMLÜLÜKLER</t>
  </si>
  <si>
    <t>ANA ORTAKLIK DIŞI PAYLAR</t>
  </si>
  <si>
    <t>ÖZ SERMAYE (ANA ORTAKLIĞA AİT)</t>
  </si>
  <si>
    <t>Sermaye</t>
  </si>
  <si>
    <t>Sermaye Yedekleri</t>
  </si>
  <si>
    <t>Kar Yedekleri</t>
  </si>
  <si>
    <t>Net Dönem Karı</t>
  </si>
  <si>
    <t>Geçmiş Yıl Karları</t>
  </si>
  <si>
    <t>TOPLAM ÖZ SERMAYE VE YÜKÜMLÜLÜKLER</t>
  </si>
  <si>
    <t>SATIŞ GELİRLERİ (NET)</t>
  </si>
  <si>
    <t>SATIŞLARIN MALİYETİ (-)</t>
  </si>
  <si>
    <t>BRÜT ESAS FAALİYET KARI/ZARARI</t>
  </si>
  <si>
    <t>FAALİYET GİDERLERİ (-)</t>
  </si>
  <si>
    <t>NET ESAS FAALİYET KARI/ZARARI</t>
  </si>
  <si>
    <t>DİĞER FAALİYETLERDEN GELİR VE KARLAR</t>
  </si>
  <si>
    <t>DİĞER FAALİYETLERDEN GİDER VE ZARARLAR (-)</t>
  </si>
  <si>
    <t>FAALİYET KARI VEYA ZARARI</t>
  </si>
  <si>
    <t>VERGİ ÖNCESİ KAR/ZARAR</t>
  </si>
  <si>
    <t>VERGİLER</t>
  </si>
  <si>
    <t>NET DÖNEM KARI/ZARARI</t>
  </si>
  <si>
    <t>2018/12</t>
  </si>
  <si>
    <t>VESTEL A.Ş. BİLANÇOSU</t>
  </si>
  <si>
    <t>MUTLAK</t>
  </si>
  <si>
    <t>NİSBİ</t>
  </si>
  <si>
    <t>VESTEL A.Ş. GELİR TABLOSU</t>
  </si>
  <si>
    <t>YATAY ANALİZ</t>
  </si>
  <si>
    <t>DİKEY ANALİZ</t>
  </si>
  <si>
    <t>2010/12</t>
  </si>
  <si>
    <t>DÖNEN VARLIKLAR</t>
  </si>
  <si>
    <t>DURAN VARLIKLAR</t>
  </si>
  <si>
    <t>TOPLAM AKTİFLER</t>
  </si>
  <si>
    <t>(ESAS FAALİYET DIŞI) FİNANSAL GELİRLER</t>
  </si>
  <si>
    <t>(ESAS FAALİYET DIŞI) FİNANSAL GİDERLER (-)</t>
  </si>
  <si>
    <t>ÖDENECEK VERGİ VE YASAL YÜKÜMLÜLÜKLER (-)</t>
  </si>
  <si>
    <t>2011/12</t>
  </si>
  <si>
    <t>2012/12</t>
  </si>
  <si>
    <t>2013/12</t>
  </si>
  <si>
    <t>2014/12</t>
  </si>
  <si>
    <t>2015/12</t>
  </si>
  <si>
    <t>2016/12</t>
  </si>
  <si>
    <t>Nakit ve Nakit Benzerleri</t>
  </si>
  <si>
    <t>Finansal Yatırımlar</t>
  </si>
  <si>
    <t>Ticari Alacaklar</t>
  </si>
  <si>
    <t>Türev Araçlar</t>
  </si>
  <si>
    <t>Diğer Kısa Vadeli Alacaklar</t>
  </si>
  <si>
    <t>Stoklar</t>
  </si>
  <si>
    <t>Diğer Dönen Varlıklar</t>
  </si>
  <si>
    <t>Maddi Duran Varlıklar</t>
  </si>
  <si>
    <t>Maddi Olmayan Duran Varlıklar</t>
  </si>
  <si>
    <t>Diğer Uzun Vadeli Alacaklar</t>
  </si>
  <si>
    <t>Kısa Vadeli Borçlanmalar</t>
  </si>
  <si>
    <t>Ticari Borçlar</t>
  </si>
  <si>
    <t>Dönem Karı Vergi Yükümlülüğü</t>
  </si>
  <si>
    <t>Kısa Vadeli Karşılıklar</t>
  </si>
  <si>
    <t>Diğer Kısa Vadeli Yükümlülükler</t>
  </si>
  <si>
    <t>Uzun Vadeli Borçlanmalar</t>
  </si>
  <si>
    <t>Borç ve Gider Karşılıkları</t>
  </si>
  <si>
    <t>ÖZKAYNAKLAR</t>
  </si>
  <si>
    <t>ANA ORTAKLIĞA AİT ÖZ SERMAYE</t>
  </si>
  <si>
    <t>Kardan Ayrılan Kısıtlanmış Yedekler</t>
  </si>
  <si>
    <t>Geçmiş Yıl Zararları (-)</t>
  </si>
  <si>
    <t>KONTROL GÜCÜ OLMAYAN PAYLAR</t>
  </si>
  <si>
    <t>BRÜT KAR/ZARAR</t>
  </si>
  <si>
    <t>Genel Yönetim Giderleri</t>
  </si>
  <si>
    <t>Pazarlama Giderleri</t>
  </si>
  <si>
    <t>Araştırma ve Geliştirme Giderleri</t>
  </si>
  <si>
    <t>ESAS FAALİYETLERDEN DİĞER GELİRLER</t>
  </si>
  <si>
    <t>ESAS FAALİYETLERDEN DİĞER GİDERLER (-)</t>
  </si>
  <si>
    <t>Dönem Vergi Gelir/Gideri</t>
  </si>
  <si>
    <t>Ertelenmiş Vergi Gelir/Gideri</t>
  </si>
  <si>
    <t>BAZ YIL</t>
  </si>
  <si>
    <t>TREND ANALİZİ</t>
  </si>
  <si>
    <t>DÖNEN VARLIK &amp; KVYK</t>
  </si>
  <si>
    <t>SATIŞLAR &amp; NET KAR</t>
  </si>
  <si>
    <t>HASILAT (SATIŞLAR)</t>
  </si>
  <si>
    <t>TOPLAM VARLIKLAR &amp; SATIŞLAR</t>
  </si>
  <si>
    <t>ORAN (RASYO) ANALİZİ</t>
  </si>
  <si>
    <t>LİKİDİTE ORANLARI</t>
  </si>
  <si>
    <t>CARİ ORAN</t>
  </si>
  <si>
    <t>ASİT TEST ORANI</t>
  </si>
  <si>
    <t>NAKİT (DİSPONİBİLİTE) ORANI</t>
  </si>
  <si>
    <t>STOK BAĞIMLILIK ORANI</t>
  </si>
  <si>
    <t>NET ÇALIŞMA SERMAYESİ</t>
  </si>
  <si>
    <t>FİNANSAL YAPI ORANLARI</t>
  </si>
  <si>
    <t>BORÇLANMA (KALDIRAÇ) ORANI</t>
  </si>
  <si>
    <t>FİNANSMAN ORANI</t>
  </si>
  <si>
    <t>FAİZ KARŞILAMA ORANI</t>
  </si>
  <si>
    <t>OTOFİNANSMAN ORANI</t>
  </si>
  <si>
    <t>KVYK/TYK</t>
  </si>
  <si>
    <t>KVYK/TK</t>
  </si>
  <si>
    <t>UVYK/TYK</t>
  </si>
  <si>
    <t>UVYK/TK</t>
  </si>
  <si>
    <t>FAALİYET ORANLARI</t>
  </si>
  <si>
    <t>ALACAK DEVİR HIZI</t>
  </si>
  <si>
    <t>ALACAKLARI TAHSİL ETME SÜRESİ</t>
  </si>
  <si>
    <t>STOK DEVİR HIZI</t>
  </si>
  <si>
    <t>STOKLARI ELDE TUTMA SÜRESİ</t>
  </si>
  <si>
    <t>BORÇ DEVİR HIZI</t>
  </si>
  <si>
    <t>BORÇ ÖDEME SÜRESİ</t>
  </si>
  <si>
    <t>NAKİT DÖNÜŞÜM SÜRESİ</t>
  </si>
  <si>
    <t>AKTİF DEVİR HIZI</t>
  </si>
  <si>
    <t>KARLILIK (RANTABİLİTE) ORANLARI</t>
  </si>
  <si>
    <t>FAALİYET KARI/ZARARI</t>
  </si>
  <si>
    <t>FAİZ VERGİ ÖNCESİ KARI VEYA ZARARI</t>
  </si>
  <si>
    <t>FAİZ</t>
  </si>
  <si>
    <t>BRÜT KAR MARJI</t>
  </si>
  <si>
    <t>FAALİYET KAR MARJI</t>
  </si>
  <si>
    <t>FVÖK KAR MARJI</t>
  </si>
  <si>
    <t>VÖK KAR MARJI</t>
  </si>
  <si>
    <t>VSNK KAR MARJI</t>
  </si>
  <si>
    <t>ROA (AKTİF KARLILIĞI)</t>
  </si>
  <si>
    <t>ROE (ÖZSERMAYE KARLILIĞI)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</si>
</sst>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71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0" applyFont="1" applyAlignment="1"/>
    <xf numFmtId="0" fontId="3" fillId="0" borderId="0" xfId="0" applyFont="1" applyAlignment="1">
      <alignment horizontal="left" indent="1"/>
    </xf>
    <xf numFmtId="0" fontId="5" fillId="0" borderId="0" xfId="0" applyFont="1" applyAlignment="1"/>
    <xf numFmtId="4" fontId="0" fillId="0" borderId="0" xfId="0" applyNumberFormat="1"/>
    <xf numFmtId="0" fontId="0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ont="1" applyFill="1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0" borderId="0" xfId="0" applyAlignment="1"/>
    <xf numFmtId="0" fontId="3" fillId="3" borderId="0" xfId="0" applyFont="1" applyFill="1" applyAlignment="1"/>
    <xf numFmtId="4" fontId="0" fillId="3" borderId="0" xfId="0" applyNumberFormat="1" applyFill="1"/>
    <xf numFmtId="164" fontId="0" fillId="3" borderId="0" xfId="1" applyNumberFormat="1" applyFont="1" applyFill="1" applyAlignment="1">
      <alignment horizontal="center"/>
    </xf>
    <xf numFmtId="0" fontId="5" fillId="4" borderId="0" xfId="0" applyFont="1" applyFill="1" applyAlignment="1"/>
    <xf numFmtId="4" fontId="0" fillId="4" borderId="0" xfId="0" applyNumberFormat="1" applyFill="1"/>
    <xf numFmtId="9" fontId="0" fillId="4" borderId="0" xfId="1" applyFont="1" applyFill="1" applyAlignment="1">
      <alignment horizontal="center"/>
    </xf>
    <xf numFmtId="164" fontId="0" fillId="4" borderId="0" xfId="1" applyNumberFormat="1" applyFont="1" applyFill="1" applyAlignment="1">
      <alignment horizontal="center"/>
    </xf>
    <xf numFmtId="0" fontId="5" fillId="3" borderId="0" xfId="0" applyFont="1" applyFill="1" applyAlignment="1"/>
    <xf numFmtId="0" fontId="0" fillId="0" borderId="0" xfId="0" applyAlignment="1">
      <alignment horizontal="center"/>
    </xf>
    <xf numFmtId="0" fontId="2" fillId="0" borderId="0" xfId="0" applyFont="1" applyAlignment="1"/>
    <xf numFmtId="0" fontId="2" fillId="5" borderId="0" xfId="0" applyFont="1" applyFill="1" applyAlignment="1"/>
    <xf numFmtId="4" fontId="0" fillId="5" borderId="0" xfId="0" applyNumberFormat="1" applyFill="1"/>
    <xf numFmtId="0" fontId="2" fillId="5" borderId="0" xfId="0" applyFont="1" applyFill="1" applyAlignment="1">
      <alignment horizontal="left" indent="1"/>
    </xf>
    <xf numFmtId="0" fontId="2" fillId="6" borderId="0" xfId="0" applyFont="1" applyFill="1" applyAlignment="1"/>
    <xf numFmtId="4" fontId="0" fillId="6" borderId="0" xfId="0" applyNumberFormat="1" applyFill="1"/>
    <xf numFmtId="0" fontId="2" fillId="6" borderId="0" xfId="0" applyFont="1" applyFill="1" applyAlignment="1">
      <alignment horizontal="left" indent="1"/>
    </xf>
    <xf numFmtId="0" fontId="5" fillId="6" borderId="0" xfId="0" applyFont="1" applyFill="1" applyAlignment="1"/>
    <xf numFmtId="0" fontId="2" fillId="7" borderId="0" xfId="0" applyFont="1" applyFill="1" applyAlignment="1"/>
    <xf numFmtId="4" fontId="0" fillId="7" borderId="0" xfId="0" applyNumberFormat="1" applyFill="1"/>
    <xf numFmtId="0" fontId="2" fillId="7" borderId="0" xfId="0" applyFont="1" applyFill="1" applyAlignment="1">
      <alignment horizontal="left" indent="1"/>
    </xf>
    <xf numFmtId="0" fontId="2" fillId="8" borderId="0" xfId="0" applyFont="1" applyFill="1" applyAlignment="1"/>
    <xf numFmtId="4" fontId="0" fillId="8" borderId="0" xfId="0" applyNumberFormat="1" applyFill="1"/>
    <xf numFmtId="0" fontId="2" fillId="8" borderId="0" xfId="0" applyFont="1" applyFill="1" applyAlignment="1">
      <alignment horizontal="left" indent="1"/>
    </xf>
    <xf numFmtId="0" fontId="2" fillId="9" borderId="0" xfId="0" applyFont="1" applyFill="1" applyAlignment="1"/>
    <xf numFmtId="4" fontId="0" fillId="9" borderId="0" xfId="0" applyNumberFormat="1" applyFill="1"/>
    <xf numFmtId="0" fontId="5" fillId="9" borderId="0" xfId="0" applyFont="1" applyFill="1" applyAlignment="1"/>
    <xf numFmtId="0" fontId="2" fillId="9" borderId="0" xfId="0" applyFont="1" applyFill="1" applyAlignment="1">
      <alignment horizontal="left" indent="1"/>
    </xf>
    <xf numFmtId="0" fontId="5" fillId="10" borderId="0" xfId="0" applyFont="1" applyFill="1" applyAlignment="1"/>
    <xf numFmtId="4" fontId="0" fillId="10" borderId="0" xfId="0" applyNumberFormat="1" applyFill="1"/>
    <xf numFmtId="0" fontId="2" fillId="10" borderId="0" xfId="0" applyFont="1" applyFill="1" applyAlignment="1"/>
    <xf numFmtId="0" fontId="2" fillId="10" borderId="0" xfId="0" applyFont="1" applyFill="1" applyAlignment="1">
      <alignment horizontal="left" indent="1"/>
    </xf>
    <xf numFmtId="4" fontId="9" fillId="0" borderId="0" xfId="0" applyNumberFormat="1" applyFont="1"/>
    <xf numFmtId="4" fontId="9" fillId="5" borderId="0" xfId="0" applyNumberFormat="1" applyFont="1" applyFill="1"/>
    <xf numFmtId="4" fontId="9" fillId="6" borderId="0" xfId="0" applyNumberFormat="1" applyFont="1" applyFill="1"/>
    <xf numFmtId="4" fontId="9" fillId="7" borderId="0" xfId="0" applyNumberFormat="1" applyFont="1" applyFill="1"/>
    <xf numFmtId="4" fontId="9" fillId="8" borderId="0" xfId="0" applyNumberFormat="1" applyFont="1" applyFill="1"/>
    <xf numFmtId="4" fontId="9" fillId="9" borderId="0" xfId="0" applyNumberFormat="1" applyFont="1" applyFill="1"/>
    <xf numFmtId="4" fontId="9" fillId="10" borderId="0" xfId="0" applyNumberFormat="1" applyFont="1" applyFill="1"/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6" fillId="0" borderId="0" xfId="0" applyFont="1" applyAlignment="1">
      <alignment horizontal="left" indent="4"/>
    </xf>
    <xf numFmtId="0" fontId="9" fillId="0" borderId="0" xfId="0" applyFont="1" applyAlignment="1">
      <alignment horizontal="left" indent="9"/>
    </xf>
    <xf numFmtId="3" fontId="0" fillId="0" borderId="0" xfId="0" applyNumberFormat="1"/>
    <xf numFmtId="17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9" fillId="0" borderId="0" xfId="0" applyFont="1" applyAlignment="1">
      <alignment horizontal="left" indent="10"/>
    </xf>
    <xf numFmtId="4" fontId="0" fillId="0" borderId="0" xfId="0" applyNumberFormat="1" applyAlignment="1">
      <alignment horizontal="center"/>
    </xf>
    <xf numFmtId="3" fontId="0" fillId="3" borderId="0" xfId="0" applyNumberFormat="1" applyFill="1"/>
    <xf numFmtId="0" fontId="1" fillId="3" borderId="0" xfId="0" applyFont="1" applyFill="1" applyAlignment="1"/>
    <xf numFmtId="0" fontId="1" fillId="0" borderId="0" xfId="0" applyFont="1" applyAlignment="1"/>
  </cellXfs>
  <cellStyles count="2">
    <cellStyle name="Normal" xfId="0" builtinId="0"/>
    <cellStyle name="Yüzd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07174103237096E-2"/>
          <c:y val="0.17177092446777487"/>
          <c:w val="0.91099671916010505"/>
          <c:h val="0.66750473899095941"/>
        </c:manualLayout>
      </c:layout>
      <c:lineChart>
        <c:grouping val="standard"/>
        <c:varyColors val="0"/>
        <c:ser>
          <c:idx val="0"/>
          <c:order val="0"/>
          <c:tx>
            <c:strRef>
              <c:f>'TREND ANALİZİ'!$A$3</c:f>
              <c:strCache>
                <c:ptCount val="1"/>
                <c:pt idx="0">
                  <c:v>DÖNEN VARLIKLAR</c:v>
                </c:pt>
              </c:strCache>
            </c:strRef>
          </c:tx>
          <c:cat>
            <c:strRef>
              <c:f>'TREND ANALİZİ'!$L$2:$T$2</c:f>
              <c:strCache>
                <c:ptCount val="9"/>
                <c:pt idx="0">
                  <c:v>2010/12</c:v>
                </c:pt>
                <c:pt idx="1">
                  <c:v>2011/12</c:v>
                </c:pt>
                <c:pt idx="2">
                  <c:v>2012/12</c:v>
                </c:pt>
                <c:pt idx="3">
                  <c:v>2013/12</c:v>
                </c:pt>
                <c:pt idx="4">
                  <c:v>2014/12</c:v>
                </c:pt>
                <c:pt idx="5">
                  <c:v>2015/12</c:v>
                </c:pt>
                <c:pt idx="6">
                  <c:v>2016/12</c:v>
                </c:pt>
                <c:pt idx="7">
                  <c:v>2017/12</c:v>
                </c:pt>
                <c:pt idx="8">
                  <c:v>2018/12</c:v>
                </c:pt>
              </c:strCache>
            </c:strRef>
          </c:cat>
          <c:val>
            <c:numRef>
              <c:f>'TREND ANALİZİ'!$L$3:$T$3</c:f>
              <c:numCache>
                <c:formatCode>General</c:formatCode>
                <c:ptCount val="9"/>
                <c:pt idx="0">
                  <c:v>100</c:v>
                </c:pt>
                <c:pt idx="1">
                  <c:v>138.75406120760366</c:v>
                </c:pt>
                <c:pt idx="2">
                  <c:v>110.28003335552484</c:v>
                </c:pt>
                <c:pt idx="3">
                  <c:v>126.10655444685841</c:v>
                </c:pt>
                <c:pt idx="4">
                  <c:v>174.84679416544182</c:v>
                </c:pt>
                <c:pt idx="5">
                  <c:v>224.46877805749693</c:v>
                </c:pt>
                <c:pt idx="6">
                  <c:v>216.42475767484254</c:v>
                </c:pt>
                <c:pt idx="7">
                  <c:v>322.64212834404049</c:v>
                </c:pt>
                <c:pt idx="8">
                  <c:v>360.58119954141546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'TREND ANALİZİ'!$A$18</c:f>
              <c:strCache>
                <c:ptCount val="1"/>
                <c:pt idx="0">
                  <c:v>KISA VADELİ YÜKÜMLÜLÜKLER</c:v>
                </c:pt>
              </c:strCache>
            </c:strRef>
          </c:tx>
          <c:cat>
            <c:strRef>
              <c:f>'TREND ANALİZİ'!$L$2:$T$2</c:f>
              <c:strCache>
                <c:ptCount val="9"/>
                <c:pt idx="0">
                  <c:v>2010/12</c:v>
                </c:pt>
                <c:pt idx="1">
                  <c:v>2011/12</c:v>
                </c:pt>
                <c:pt idx="2">
                  <c:v>2012/12</c:v>
                </c:pt>
                <c:pt idx="3">
                  <c:v>2013/12</c:v>
                </c:pt>
                <c:pt idx="4">
                  <c:v>2014/12</c:v>
                </c:pt>
                <c:pt idx="5">
                  <c:v>2015/12</c:v>
                </c:pt>
                <c:pt idx="6">
                  <c:v>2016/12</c:v>
                </c:pt>
                <c:pt idx="7">
                  <c:v>2017/12</c:v>
                </c:pt>
                <c:pt idx="8">
                  <c:v>2018/12</c:v>
                </c:pt>
              </c:strCache>
            </c:strRef>
          </c:cat>
          <c:val>
            <c:numRef>
              <c:f>'TREND ANALİZİ'!$L$18:$T$18</c:f>
              <c:numCache>
                <c:formatCode>General</c:formatCode>
                <c:ptCount val="9"/>
                <c:pt idx="0">
                  <c:v>100</c:v>
                </c:pt>
                <c:pt idx="1">
                  <c:v>153.45762488133371</c:v>
                </c:pt>
                <c:pt idx="2">
                  <c:v>125.25309590808391</c:v>
                </c:pt>
                <c:pt idx="3">
                  <c:v>152.52020803074385</c:v>
                </c:pt>
                <c:pt idx="4">
                  <c:v>189.93365481325344</c:v>
                </c:pt>
                <c:pt idx="5">
                  <c:v>243.14035267595298</c:v>
                </c:pt>
                <c:pt idx="6">
                  <c:v>223.21056242935543</c:v>
                </c:pt>
                <c:pt idx="7">
                  <c:v>424.43066133071437</c:v>
                </c:pt>
                <c:pt idx="8">
                  <c:v>562.74889822491446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7682432"/>
        <c:axId val="1118226688"/>
      </c:lineChart>
      <c:catAx>
        <c:axId val="11376824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700000" vert="horz"/>
          <a:lstStyle/>
          <a:p>
            <a:pPr>
              <a:defRPr sz="800" b="1"/>
            </a:pPr>
            <a:endParaRPr lang="tr-TR"/>
          </a:p>
        </c:txPr>
        <c:crossAx val="1118226688"/>
        <c:crosses val="autoZero"/>
        <c:auto val="1"/>
        <c:lblAlgn val="ctr"/>
        <c:lblOffset val="100"/>
        <c:noMultiLvlLbl val="0"/>
      </c:catAx>
      <c:valAx>
        <c:axId val="11182266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3768243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1.3735126859142591E-2"/>
          <c:y val="2.2380431612715086E-2"/>
          <c:w val="0.9612648731408574"/>
          <c:h val="0.1033872849227179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15507436570428"/>
          <c:y val="0.11158573928258968"/>
          <c:w val="0.87732983377077856"/>
          <c:h val="0.83701370662000585"/>
        </c:manualLayout>
      </c:layout>
      <c:lineChart>
        <c:grouping val="standard"/>
        <c:varyColors val="0"/>
        <c:ser>
          <c:idx val="0"/>
          <c:order val="0"/>
          <c:tx>
            <c:strRef>
              <c:f>'TREND ANALİZİ'!$A$40</c:f>
              <c:strCache>
                <c:ptCount val="1"/>
                <c:pt idx="0">
                  <c:v>HASILAT (SATIŞLAR)</c:v>
                </c:pt>
              </c:strCache>
            </c:strRef>
          </c:tx>
          <c:cat>
            <c:strRef>
              <c:f>'TREND ANALİZİ'!$L$2:$T$2</c:f>
              <c:strCache>
                <c:ptCount val="9"/>
                <c:pt idx="0">
                  <c:v>2010/12</c:v>
                </c:pt>
                <c:pt idx="1">
                  <c:v>2011/12</c:v>
                </c:pt>
                <c:pt idx="2">
                  <c:v>2012/12</c:v>
                </c:pt>
                <c:pt idx="3">
                  <c:v>2013/12</c:v>
                </c:pt>
                <c:pt idx="4">
                  <c:v>2014/12</c:v>
                </c:pt>
                <c:pt idx="5">
                  <c:v>2015/12</c:v>
                </c:pt>
                <c:pt idx="6">
                  <c:v>2016/12</c:v>
                </c:pt>
                <c:pt idx="7">
                  <c:v>2017/12</c:v>
                </c:pt>
                <c:pt idx="8">
                  <c:v>2018/12</c:v>
                </c:pt>
              </c:strCache>
            </c:strRef>
          </c:cat>
          <c:val>
            <c:numRef>
              <c:f>'TREND ANALİZİ'!$L$40:$T$40</c:f>
              <c:numCache>
                <c:formatCode>General</c:formatCode>
                <c:ptCount val="9"/>
                <c:pt idx="0">
                  <c:v>100</c:v>
                </c:pt>
                <c:pt idx="1">
                  <c:v>131.8829399124796</c:v>
                </c:pt>
                <c:pt idx="2">
                  <c:v>132.87364552557702</c:v>
                </c:pt>
                <c:pt idx="3">
                  <c:v>117.54245347844325</c:v>
                </c:pt>
                <c:pt idx="4">
                  <c:v>146.8308403436165</c:v>
                </c:pt>
                <c:pt idx="5">
                  <c:v>174.86802847730431</c:v>
                </c:pt>
                <c:pt idx="6">
                  <c:v>180.35072808582737</c:v>
                </c:pt>
                <c:pt idx="7">
                  <c:v>228.75261792748424</c:v>
                </c:pt>
                <c:pt idx="8">
                  <c:v>299.6672758072026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'TREND ANALİZİ'!$A$55</c:f>
              <c:strCache>
                <c:ptCount val="1"/>
                <c:pt idx="0">
                  <c:v>NET DÖNEM KARI/ZARARI</c:v>
                </c:pt>
              </c:strCache>
            </c:strRef>
          </c:tx>
          <c:cat>
            <c:strRef>
              <c:f>'TREND ANALİZİ'!$L$2:$T$2</c:f>
              <c:strCache>
                <c:ptCount val="9"/>
                <c:pt idx="0">
                  <c:v>2010/12</c:v>
                </c:pt>
                <c:pt idx="1">
                  <c:v>2011/12</c:v>
                </c:pt>
                <c:pt idx="2">
                  <c:v>2012/12</c:v>
                </c:pt>
                <c:pt idx="3">
                  <c:v>2013/12</c:v>
                </c:pt>
                <c:pt idx="4">
                  <c:v>2014/12</c:v>
                </c:pt>
                <c:pt idx="5">
                  <c:v>2015/12</c:v>
                </c:pt>
                <c:pt idx="6">
                  <c:v>2016/12</c:v>
                </c:pt>
                <c:pt idx="7">
                  <c:v>2017/12</c:v>
                </c:pt>
                <c:pt idx="8">
                  <c:v>2018/12</c:v>
                </c:pt>
              </c:strCache>
            </c:strRef>
          </c:cat>
          <c:val>
            <c:numRef>
              <c:f>'TREND ANALİZİ'!$L$55:$T$55</c:f>
              <c:numCache>
                <c:formatCode>General</c:formatCode>
                <c:ptCount val="9"/>
                <c:pt idx="0">
                  <c:v>100</c:v>
                </c:pt>
                <c:pt idx="1">
                  <c:v>-62.866670914845258</c:v>
                </c:pt>
                <c:pt idx="2">
                  <c:v>-263.37220416746317</c:v>
                </c:pt>
                <c:pt idx="3">
                  <c:v>-198.57048790331146</c:v>
                </c:pt>
                <c:pt idx="4">
                  <c:v>221.16442575245861</c:v>
                </c:pt>
                <c:pt idx="5">
                  <c:v>145.6636717007583</c:v>
                </c:pt>
                <c:pt idx="6">
                  <c:v>392.45098663947829</c:v>
                </c:pt>
                <c:pt idx="7">
                  <c:v>151.53465451687589</c:v>
                </c:pt>
                <c:pt idx="8">
                  <c:v>851.51766180250218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7683968"/>
        <c:axId val="1118228992"/>
      </c:lineChart>
      <c:catAx>
        <c:axId val="113768396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700000" vert="horz"/>
          <a:lstStyle/>
          <a:p>
            <a:pPr>
              <a:defRPr/>
            </a:pPr>
            <a:endParaRPr lang="tr-TR"/>
          </a:p>
        </c:txPr>
        <c:crossAx val="1118228992"/>
        <c:crosses val="autoZero"/>
        <c:auto val="1"/>
        <c:lblAlgn val="ctr"/>
        <c:lblOffset val="100"/>
        <c:noMultiLvlLbl val="0"/>
      </c:catAx>
      <c:valAx>
        <c:axId val="11182289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3768396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1.637379702537179E-2"/>
          <c:y val="1.7750801983085457E-2"/>
          <c:w val="0.9669595363079615"/>
          <c:h val="8.486876640419945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r-T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07174103237096E-2"/>
          <c:y val="0.1162153689122193"/>
          <c:w val="0.89696872265966765"/>
          <c:h val="0.68910104986876641"/>
        </c:manualLayout>
      </c:layout>
      <c:lineChart>
        <c:grouping val="standard"/>
        <c:varyColors val="0"/>
        <c:ser>
          <c:idx val="0"/>
          <c:order val="0"/>
          <c:tx>
            <c:strRef>
              <c:f>'TREND ANALİZİ'!$A$16</c:f>
              <c:strCache>
                <c:ptCount val="1"/>
                <c:pt idx="0">
                  <c:v>TOPLAM AKTİFLER</c:v>
                </c:pt>
              </c:strCache>
            </c:strRef>
          </c:tx>
          <c:cat>
            <c:strRef>
              <c:f>'TREND ANALİZİ'!$L$2:$T$2</c:f>
              <c:strCache>
                <c:ptCount val="9"/>
                <c:pt idx="0">
                  <c:v>2010/12</c:v>
                </c:pt>
                <c:pt idx="1">
                  <c:v>2011/12</c:v>
                </c:pt>
                <c:pt idx="2">
                  <c:v>2012/12</c:v>
                </c:pt>
                <c:pt idx="3">
                  <c:v>2013/12</c:v>
                </c:pt>
                <c:pt idx="4">
                  <c:v>2014/12</c:v>
                </c:pt>
                <c:pt idx="5">
                  <c:v>2015/12</c:v>
                </c:pt>
                <c:pt idx="6">
                  <c:v>2016/12</c:v>
                </c:pt>
                <c:pt idx="7">
                  <c:v>2017/12</c:v>
                </c:pt>
                <c:pt idx="8">
                  <c:v>2018/12</c:v>
                </c:pt>
              </c:strCache>
            </c:strRef>
          </c:cat>
          <c:val>
            <c:numRef>
              <c:f>'TREND ANALİZİ'!$L$16:$T$16</c:f>
              <c:numCache>
                <c:formatCode>General</c:formatCode>
                <c:ptCount val="9"/>
                <c:pt idx="0">
                  <c:v>100</c:v>
                </c:pt>
                <c:pt idx="1">
                  <c:v>128.37150509073481</c:v>
                </c:pt>
                <c:pt idx="2">
                  <c:v>122.95335152131786</c:v>
                </c:pt>
                <c:pt idx="3">
                  <c:v>140.98209113800959</c:v>
                </c:pt>
                <c:pt idx="4">
                  <c:v>183.11401205129053</c:v>
                </c:pt>
                <c:pt idx="5">
                  <c:v>233.50123204086594</c:v>
                </c:pt>
                <c:pt idx="6">
                  <c:v>241.38634360484255</c:v>
                </c:pt>
                <c:pt idx="7">
                  <c:v>346.29354786751384</c:v>
                </c:pt>
                <c:pt idx="8">
                  <c:v>449.21775659514526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'TREND ANALİZİ'!$A$40</c:f>
              <c:strCache>
                <c:ptCount val="1"/>
                <c:pt idx="0">
                  <c:v>HASILAT (SATIŞLAR)</c:v>
                </c:pt>
              </c:strCache>
            </c:strRef>
          </c:tx>
          <c:cat>
            <c:strRef>
              <c:f>'TREND ANALİZİ'!$L$2:$T$2</c:f>
              <c:strCache>
                <c:ptCount val="9"/>
                <c:pt idx="0">
                  <c:v>2010/12</c:v>
                </c:pt>
                <c:pt idx="1">
                  <c:v>2011/12</c:v>
                </c:pt>
                <c:pt idx="2">
                  <c:v>2012/12</c:v>
                </c:pt>
                <c:pt idx="3">
                  <c:v>2013/12</c:v>
                </c:pt>
                <c:pt idx="4">
                  <c:v>2014/12</c:v>
                </c:pt>
                <c:pt idx="5">
                  <c:v>2015/12</c:v>
                </c:pt>
                <c:pt idx="6">
                  <c:v>2016/12</c:v>
                </c:pt>
                <c:pt idx="7">
                  <c:v>2017/12</c:v>
                </c:pt>
                <c:pt idx="8">
                  <c:v>2018/12</c:v>
                </c:pt>
              </c:strCache>
            </c:strRef>
          </c:cat>
          <c:val>
            <c:numRef>
              <c:f>'TREND ANALİZİ'!$L$40:$T$40</c:f>
              <c:numCache>
                <c:formatCode>General</c:formatCode>
                <c:ptCount val="9"/>
                <c:pt idx="0">
                  <c:v>100</c:v>
                </c:pt>
                <c:pt idx="1">
                  <c:v>131.8829399124796</c:v>
                </c:pt>
                <c:pt idx="2">
                  <c:v>132.87364552557702</c:v>
                </c:pt>
                <c:pt idx="3">
                  <c:v>117.54245347844325</c:v>
                </c:pt>
                <c:pt idx="4">
                  <c:v>146.8308403436165</c:v>
                </c:pt>
                <c:pt idx="5">
                  <c:v>174.86802847730431</c:v>
                </c:pt>
                <c:pt idx="6">
                  <c:v>180.35072808582737</c:v>
                </c:pt>
                <c:pt idx="7">
                  <c:v>228.75261792748424</c:v>
                </c:pt>
                <c:pt idx="8">
                  <c:v>299.6672758072026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37745920"/>
        <c:axId val="1118231872"/>
      </c:lineChart>
      <c:catAx>
        <c:axId val="113774592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2700000" vert="horz"/>
          <a:lstStyle/>
          <a:p>
            <a:pPr>
              <a:defRPr b="1"/>
            </a:pPr>
            <a:endParaRPr lang="tr-TR"/>
          </a:p>
        </c:txPr>
        <c:crossAx val="1118231872"/>
        <c:crosses val="autoZero"/>
        <c:auto val="1"/>
        <c:lblAlgn val="ctr"/>
        <c:lblOffset val="100"/>
        <c:noMultiLvlLbl val="0"/>
      </c:catAx>
      <c:valAx>
        <c:axId val="11182318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377459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1.0818241469816236E-2"/>
          <c:y val="1.3505030621172356E-2"/>
          <c:w val="0.95029286964129489"/>
          <c:h val="8.8730679498396026E-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196453</xdr:colOff>
      <xdr:row>61</xdr:row>
      <xdr:rowOff>47625</xdr:rowOff>
    </xdr:from>
    <xdr:to>
      <xdr:col>19</xdr:col>
      <xdr:colOff>369093</xdr:colOff>
      <xdr:row>75</xdr:row>
      <xdr:rowOff>123825</xdr:rowOff>
    </xdr:to>
    <xdr:graphicFrame macro="">
      <xdr:nvGraphicFramePr>
        <xdr:cNvPr id="3" name="Grafik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119062</xdr:colOff>
      <xdr:row>79</xdr:row>
      <xdr:rowOff>65485</xdr:rowOff>
    </xdr:from>
    <xdr:to>
      <xdr:col>19</xdr:col>
      <xdr:colOff>291702</xdr:colOff>
      <xdr:row>93</xdr:row>
      <xdr:rowOff>141685</xdr:rowOff>
    </xdr:to>
    <xdr:graphicFrame macro="">
      <xdr:nvGraphicFramePr>
        <xdr:cNvPr id="5" name="Grafik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190499</xdr:colOff>
      <xdr:row>86</xdr:row>
      <xdr:rowOff>83343</xdr:rowOff>
    </xdr:from>
    <xdr:to>
      <xdr:col>15</xdr:col>
      <xdr:colOff>380999</xdr:colOff>
      <xdr:row>92</xdr:row>
      <xdr:rowOff>142875</xdr:rowOff>
    </xdr:to>
    <xdr:sp macro="" textlink="">
      <xdr:nvSpPr>
        <xdr:cNvPr id="6" name="Oval 5"/>
        <xdr:cNvSpPr/>
      </xdr:nvSpPr>
      <xdr:spPr>
        <a:xfrm>
          <a:off x="17216437" y="19210734"/>
          <a:ext cx="1762125" cy="1202532"/>
        </a:xfrm>
        <a:prstGeom prst="ellipse">
          <a:avLst/>
        </a:prstGeom>
        <a:noFill/>
        <a:ln>
          <a:solidFill>
            <a:schemeClr val="tx1"/>
          </a:solidFill>
        </a:ln>
        <a:scene3d>
          <a:camera prst="isometricTopUp"/>
          <a:lightRig rig="threePt" dir="t"/>
        </a:scene3d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11</xdr:col>
      <xdr:colOff>148829</xdr:colOff>
      <xdr:row>97</xdr:row>
      <xdr:rowOff>35719</xdr:rowOff>
    </xdr:from>
    <xdr:to>
      <xdr:col>19</xdr:col>
      <xdr:colOff>321469</xdr:colOff>
      <xdr:row>111</xdr:row>
      <xdr:rowOff>111919</xdr:rowOff>
    </xdr:to>
    <xdr:graphicFrame macro="">
      <xdr:nvGraphicFramePr>
        <xdr:cNvPr id="8" name="Grafik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5"/>
  <sheetViews>
    <sheetView zoomScale="145" zoomScaleNormal="145" workbookViewId="0">
      <selection sqref="A1:XFD1048576"/>
    </sheetView>
  </sheetViews>
  <sheetFormatPr defaultRowHeight="15" x14ac:dyDescent="0.25"/>
  <cols>
    <col min="2" max="2" width="62.42578125" bestFit="1" customWidth="1"/>
    <col min="3" max="4" width="17.7109375" bestFit="1" customWidth="1"/>
    <col min="5" max="5" width="16" bestFit="1" customWidth="1"/>
    <col min="6" max="6" width="14.140625" customWidth="1"/>
    <col min="7" max="7" width="1.42578125" customWidth="1"/>
    <col min="8" max="8" width="53.140625" bestFit="1" customWidth="1"/>
    <col min="9" max="10" width="17.7109375" bestFit="1" customWidth="1"/>
    <col min="11" max="11" width="16" bestFit="1" customWidth="1"/>
    <col min="12" max="12" width="12.42578125" customWidth="1"/>
  </cols>
  <sheetData>
    <row r="2" spans="2:12" ht="26.25" x14ac:dyDescent="0.4">
      <c r="B2" s="50" t="s">
        <v>43</v>
      </c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2:12" ht="5.25" customHeight="1" x14ac:dyDescent="0.25">
      <c r="B3" s="5"/>
      <c r="C3" s="5"/>
      <c r="D3" s="5"/>
      <c r="E3" s="8"/>
      <c r="F3" s="8"/>
      <c r="G3" s="5"/>
      <c r="H3" s="5"/>
      <c r="I3" s="5"/>
      <c r="J3" s="5"/>
      <c r="K3" s="5"/>
      <c r="L3" s="5"/>
    </row>
    <row r="4" spans="2:12" x14ac:dyDescent="0.25">
      <c r="E4" s="52" t="s">
        <v>47</v>
      </c>
      <c r="F4" s="52"/>
      <c r="G4" s="6"/>
      <c r="K4" s="52" t="s">
        <v>47</v>
      </c>
      <c r="L4" s="52"/>
    </row>
    <row r="5" spans="2:12" x14ac:dyDescent="0.25">
      <c r="C5" s="7" t="s">
        <v>0</v>
      </c>
      <c r="D5" s="7" t="s">
        <v>42</v>
      </c>
      <c r="E5" s="7" t="s">
        <v>44</v>
      </c>
      <c r="F5" s="7" t="s">
        <v>45</v>
      </c>
      <c r="G5" s="6"/>
      <c r="I5" s="7" t="s">
        <v>0</v>
      </c>
      <c r="J5" s="7" t="s">
        <v>42</v>
      </c>
      <c r="K5" s="7" t="s">
        <v>44</v>
      </c>
      <c r="L5" s="7" t="s">
        <v>45</v>
      </c>
    </row>
    <row r="6" spans="2:12" x14ac:dyDescent="0.25">
      <c r="B6" s="1" t="s">
        <v>1</v>
      </c>
      <c r="C6" s="4">
        <v>8980250000</v>
      </c>
      <c r="D6" s="4">
        <v>10036226000</v>
      </c>
      <c r="E6" s="4">
        <f>D6-C6</f>
        <v>1055976000</v>
      </c>
      <c r="F6" s="9">
        <f>E6/C6</f>
        <v>0.11758870855488433</v>
      </c>
      <c r="G6" s="6"/>
      <c r="H6" s="1" t="s">
        <v>14</v>
      </c>
      <c r="I6" s="4">
        <v>10224819000</v>
      </c>
      <c r="J6" s="4">
        <v>13556998000</v>
      </c>
      <c r="K6" s="4">
        <f>J6-I6</f>
        <v>3332179000</v>
      </c>
      <c r="L6" s="9">
        <f>K6/I6</f>
        <v>0.32589124560542343</v>
      </c>
    </row>
    <row r="7" spans="2:12" x14ac:dyDescent="0.25">
      <c r="B7" s="2" t="s">
        <v>2</v>
      </c>
      <c r="C7" s="4">
        <v>2000337000</v>
      </c>
      <c r="D7" s="4">
        <v>3085661000</v>
      </c>
      <c r="E7" s="4">
        <f t="shared" ref="E7:E11" si="0">D7-C7</f>
        <v>1085324000</v>
      </c>
      <c r="F7" s="9">
        <f t="shared" ref="F7:F11" si="1">E7/C7</f>
        <v>0.54257057685779941</v>
      </c>
      <c r="G7" s="6"/>
      <c r="H7" s="2" t="s">
        <v>15</v>
      </c>
      <c r="I7" s="4">
        <v>1341892000</v>
      </c>
      <c r="J7" s="4">
        <v>4427098000</v>
      </c>
      <c r="K7" s="4">
        <f t="shared" ref="K7:K12" si="2">J7-I7</f>
        <v>3085206000</v>
      </c>
      <c r="L7" s="9">
        <f t="shared" ref="L7:L12" si="3">K7/I7</f>
        <v>2.2991462800284972</v>
      </c>
    </row>
    <row r="8" spans="2:12" x14ac:dyDescent="0.25">
      <c r="B8" s="2" t="s">
        <v>3</v>
      </c>
      <c r="C8" s="4">
        <v>3662822000</v>
      </c>
      <c r="D8" s="4">
        <v>3583266000</v>
      </c>
      <c r="E8" s="4">
        <f t="shared" si="0"/>
        <v>-79556000</v>
      </c>
      <c r="F8" s="9">
        <f t="shared" si="1"/>
        <v>-2.171986517499349E-2</v>
      </c>
      <c r="G8" s="6"/>
      <c r="H8" s="2" t="s">
        <v>16</v>
      </c>
      <c r="I8" s="4">
        <v>2142397000</v>
      </c>
      <c r="J8" s="4">
        <v>2000447000</v>
      </c>
      <c r="K8" s="4">
        <f t="shared" si="2"/>
        <v>-141950000</v>
      </c>
      <c r="L8" s="9">
        <f t="shared" si="3"/>
        <v>-6.6257561040274054E-2</v>
      </c>
    </row>
    <row r="9" spans="2:12" x14ac:dyDescent="0.25">
      <c r="B9" s="2" t="s">
        <v>4</v>
      </c>
      <c r="C9" s="4">
        <v>261521000</v>
      </c>
      <c r="D9" s="4">
        <v>276971000</v>
      </c>
      <c r="E9" s="4">
        <f t="shared" si="0"/>
        <v>15450000</v>
      </c>
      <c r="F9" s="9">
        <f t="shared" si="1"/>
        <v>5.9077473701920687E-2</v>
      </c>
      <c r="G9" s="6"/>
      <c r="H9" s="2" t="s">
        <v>17</v>
      </c>
      <c r="I9" s="4">
        <v>5751347000</v>
      </c>
      <c r="J9" s="4">
        <v>5792577000</v>
      </c>
      <c r="K9" s="4">
        <f t="shared" si="2"/>
        <v>41230000</v>
      </c>
      <c r="L9" s="9">
        <f t="shared" si="3"/>
        <v>7.1687554237294324E-3</v>
      </c>
    </row>
    <row r="10" spans="2:12" x14ac:dyDescent="0.25">
      <c r="B10" s="2" t="s">
        <v>5</v>
      </c>
      <c r="C10" s="4">
        <v>2944179000</v>
      </c>
      <c r="D10" s="4">
        <v>2861739000</v>
      </c>
      <c r="E10" s="4">
        <f t="shared" si="0"/>
        <v>-82440000</v>
      </c>
      <c r="F10" s="9">
        <f t="shared" si="1"/>
        <v>-2.8001014883945574E-2</v>
      </c>
      <c r="G10" s="6"/>
      <c r="H10" s="2" t="s">
        <v>18</v>
      </c>
      <c r="I10" s="4">
        <v>10095000</v>
      </c>
      <c r="J10" s="4">
        <v>50728000</v>
      </c>
      <c r="K10" s="4">
        <f t="shared" si="2"/>
        <v>40633000</v>
      </c>
      <c r="L10" s="9">
        <f t="shared" si="3"/>
        <v>4.0250619118375432</v>
      </c>
    </row>
    <row r="11" spans="2:12" x14ac:dyDescent="0.25">
      <c r="B11" s="2" t="s">
        <v>7</v>
      </c>
      <c r="C11" s="4">
        <v>28394000</v>
      </c>
      <c r="D11" s="4">
        <v>39283000</v>
      </c>
      <c r="E11" s="4">
        <f t="shared" si="0"/>
        <v>10889000</v>
      </c>
      <c r="F11" s="9">
        <f t="shared" si="1"/>
        <v>0.38349651334789042</v>
      </c>
      <c r="G11" s="6"/>
      <c r="H11" s="2" t="s">
        <v>19</v>
      </c>
      <c r="I11" s="4">
        <v>403308000</v>
      </c>
      <c r="J11" s="4">
        <v>554699000</v>
      </c>
      <c r="K11" s="4">
        <f t="shared" si="2"/>
        <v>151391000</v>
      </c>
      <c r="L11" s="9">
        <f t="shared" si="3"/>
        <v>0.37537316393426362</v>
      </c>
    </row>
    <row r="12" spans="2:12" x14ac:dyDescent="0.25">
      <c r="B12" s="2"/>
      <c r="C12" s="4"/>
      <c r="D12" s="4"/>
      <c r="E12" s="4"/>
      <c r="F12" s="9"/>
      <c r="G12" s="6"/>
      <c r="H12" s="2" t="s">
        <v>21</v>
      </c>
      <c r="I12" s="4">
        <v>295477000</v>
      </c>
      <c r="J12" s="4">
        <v>375735000</v>
      </c>
      <c r="K12" s="4">
        <f t="shared" si="2"/>
        <v>80258000</v>
      </c>
      <c r="L12" s="9">
        <f t="shared" si="3"/>
        <v>0.27162181828027226</v>
      </c>
    </row>
    <row r="13" spans="2:12" x14ac:dyDescent="0.25">
      <c r="E13" s="4"/>
      <c r="F13" s="9"/>
      <c r="G13" s="6"/>
      <c r="K13" s="4"/>
      <c r="L13" s="9"/>
    </row>
    <row r="14" spans="2:12" x14ac:dyDescent="0.25">
      <c r="E14" s="4"/>
      <c r="F14" s="9"/>
      <c r="G14" s="6"/>
      <c r="H14" s="1" t="s">
        <v>22</v>
      </c>
      <c r="I14" s="4">
        <v>1342814000</v>
      </c>
      <c r="J14" s="4">
        <v>1085569000</v>
      </c>
      <c r="K14" s="4">
        <f t="shared" ref="K14:K28" si="4">J14-I14</f>
        <v>-257245000</v>
      </c>
      <c r="L14" s="9">
        <f t="shared" ref="L14:L28" si="5">K14/I14</f>
        <v>-0.19157158027843021</v>
      </c>
    </row>
    <row r="15" spans="2:12" x14ac:dyDescent="0.25">
      <c r="B15" s="1" t="s">
        <v>8</v>
      </c>
      <c r="C15" s="4">
        <v>4865411000</v>
      </c>
      <c r="D15" s="4">
        <v>7924596000</v>
      </c>
      <c r="E15" s="4">
        <f t="shared" ref="E15:E21" si="6">D15-C15</f>
        <v>3059185000</v>
      </c>
      <c r="F15" s="9">
        <f t="shared" ref="F15:F21" si="7">E15/C15</f>
        <v>0.62876188671419542</v>
      </c>
      <c r="G15" s="6"/>
      <c r="H15" s="2" t="s">
        <v>15</v>
      </c>
      <c r="I15" s="4">
        <v>1024003000</v>
      </c>
      <c r="J15" s="4">
        <v>749486000</v>
      </c>
      <c r="K15" s="4">
        <f t="shared" si="4"/>
        <v>-274517000</v>
      </c>
      <c r="L15" s="9">
        <f t="shared" si="5"/>
        <v>-0.268082222415364</v>
      </c>
    </row>
    <row r="16" spans="2:12" x14ac:dyDescent="0.25">
      <c r="B16" s="2" t="s">
        <v>3</v>
      </c>
      <c r="C16" s="4">
        <v>68540000</v>
      </c>
      <c r="D16" s="4">
        <v>5854000</v>
      </c>
      <c r="E16" s="4">
        <f t="shared" si="6"/>
        <v>-62686000</v>
      </c>
      <c r="F16" s="9">
        <f t="shared" si="7"/>
        <v>-0.91459002042602855</v>
      </c>
      <c r="G16" s="6"/>
      <c r="H16" s="2" t="s">
        <v>17</v>
      </c>
      <c r="I16" s="4">
        <v>1959000</v>
      </c>
      <c r="J16" s="4">
        <v>14631000</v>
      </c>
      <c r="K16" s="4">
        <f t="shared" si="4"/>
        <v>12672000</v>
      </c>
      <c r="L16" s="9">
        <f t="shared" si="5"/>
        <v>6.4686064318529866</v>
      </c>
    </row>
    <row r="17" spans="2:12" x14ac:dyDescent="0.25">
      <c r="B17" s="2" t="s">
        <v>9</v>
      </c>
      <c r="C17" s="4">
        <v>1449788000</v>
      </c>
      <c r="D17" s="4">
        <v>2506482000</v>
      </c>
      <c r="E17" s="4">
        <f t="shared" si="6"/>
        <v>1056694000</v>
      </c>
      <c r="F17" s="9">
        <f t="shared" si="7"/>
        <v>0.7288610472703595</v>
      </c>
      <c r="G17" s="6"/>
      <c r="H17" s="2" t="s">
        <v>19</v>
      </c>
      <c r="I17" s="4">
        <v>180980000</v>
      </c>
      <c r="J17" s="4">
        <v>164888000</v>
      </c>
      <c r="K17" s="4">
        <f t="shared" si="4"/>
        <v>-16092000</v>
      </c>
      <c r="L17" s="9">
        <f t="shared" si="5"/>
        <v>-8.8915902309647479E-2</v>
      </c>
    </row>
    <row r="18" spans="2:12" x14ac:dyDescent="0.25">
      <c r="B18" s="2" t="s">
        <v>10</v>
      </c>
      <c r="C18" s="4">
        <v>2366014000</v>
      </c>
      <c r="D18" s="4">
        <v>3334707000</v>
      </c>
      <c r="E18" s="4">
        <f t="shared" si="6"/>
        <v>968693000</v>
      </c>
      <c r="F18" s="9">
        <f t="shared" si="7"/>
        <v>0.40941980901211911</v>
      </c>
      <c r="G18" s="6"/>
      <c r="H18" s="2" t="s">
        <v>20</v>
      </c>
      <c r="I18" s="4">
        <v>129591000</v>
      </c>
      <c r="J18" s="4">
        <v>147739000</v>
      </c>
      <c r="K18" s="4">
        <f t="shared" si="4"/>
        <v>18148000</v>
      </c>
      <c r="L18" s="9">
        <f t="shared" si="5"/>
        <v>0.1400405892384502</v>
      </c>
    </row>
    <row r="19" spans="2:12" x14ac:dyDescent="0.25">
      <c r="B19" s="2" t="s">
        <v>11</v>
      </c>
      <c r="C19" s="4">
        <v>666433000</v>
      </c>
      <c r="D19" s="4">
        <v>738390000</v>
      </c>
      <c r="E19" s="4">
        <f t="shared" si="6"/>
        <v>71957000</v>
      </c>
      <c r="F19" s="9">
        <f t="shared" si="7"/>
        <v>0.10797334465730238</v>
      </c>
      <c r="G19" s="6"/>
      <c r="H19" s="2" t="s">
        <v>21</v>
      </c>
      <c r="I19" s="4">
        <v>6281000</v>
      </c>
      <c r="J19" s="4">
        <v>8825000</v>
      </c>
      <c r="K19" s="4">
        <f t="shared" si="4"/>
        <v>2544000</v>
      </c>
      <c r="L19" s="9">
        <f t="shared" si="5"/>
        <v>0.40503104601178158</v>
      </c>
    </row>
    <row r="20" spans="2:12" x14ac:dyDescent="0.25">
      <c r="B20" s="2" t="s">
        <v>6</v>
      </c>
      <c r="C20" s="4">
        <v>174309000</v>
      </c>
      <c r="D20" s="4">
        <v>93452000</v>
      </c>
      <c r="E20" s="4">
        <f t="shared" si="6"/>
        <v>-80857000</v>
      </c>
      <c r="F20" s="9">
        <f t="shared" si="7"/>
        <v>-0.46387163026579237</v>
      </c>
      <c r="G20" s="6"/>
      <c r="H20" s="1" t="s">
        <v>23</v>
      </c>
      <c r="I20" s="4">
        <v>72759000</v>
      </c>
      <c r="J20" s="4">
        <v>89115000</v>
      </c>
      <c r="K20" s="4">
        <f t="shared" si="4"/>
        <v>16356000</v>
      </c>
      <c r="L20" s="9">
        <f t="shared" si="5"/>
        <v>0.22479693233826742</v>
      </c>
    </row>
    <row r="21" spans="2:12" x14ac:dyDescent="0.25">
      <c r="B21" s="2" t="s">
        <v>12</v>
      </c>
      <c r="C21" s="4">
        <v>7060000</v>
      </c>
      <c r="D21" s="4">
        <v>6248000</v>
      </c>
      <c r="E21" s="4">
        <f t="shared" si="6"/>
        <v>-812000</v>
      </c>
      <c r="F21" s="9">
        <f t="shared" si="7"/>
        <v>-0.115014164305949</v>
      </c>
      <c r="G21" s="6"/>
      <c r="K21" s="4"/>
      <c r="L21" s="9"/>
    </row>
    <row r="22" spans="2:12" x14ac:dyDescent="0.25">
      <c r="G22" s="6"/>
      <c r="H22" s="3" t="s">
        <v>24</v>
      </c>
      <c r="I22" s="4">
        <v>2205269000</v>
      </c>
      <c r="J22" s="4">
        <v>3229140000</v>
      </c>
      <c r="K22" s="4">
        <f t="shared" si="4"/>
        <v>1023871000</v>
      </c>
      <c r="L22" s="9">
        <f t="shared" si="5"/>
        <v>0.4642839490329751</v>
      </c>
    </row>
    <row r="23" spans="2:12" x14ac:dyDescent="0.25">
      <c r="G23" s="6"/>
      <c r="H23" s="2" t="s">
        <v>25</v>
      </c>
      <c r="I23" s="4">
        <v>335456000</v>
      </c>
      <c r="J23" s="4">
        <v>335456000</v>
      </c>
      <c r="K23" s="4">
        <f t="shared" si="4"/>
        <v>0</v>
      </c>
      <c r="L23" s="9">
        <f t="shared" si="5"/>
        <v>0</v>
      </c>
    </row>
    <row r="24" spans="2:12" x14ac:dyDescent="0.25">
      <c r="G24" s="6"/>
      <c r="H24" s="2" t="s">
        <v>26</v>
      </c>
      <c r="I24" s="4">
        <v>103165000</v>
      </c>
      <c r="J24" s="4">
        <v>103776000</v>
      </c>
      <c r="K24" s="4">
        <f t="shared" si="4"/>
        <v>611000</v>
      </c>
      <c r="L24" s="9">
        <f t="shared" si="5"/>
        <v>5.92255125284738E-3</v>
      </c>
    </row>
    <row r="25" spans="2:12" x14ac:dyDescent="0.25">
      <c r="G25" s="6"/>
      <c r="H25" s="2" t="s">
        <v>27</v>
      </c>
      <c r="I25" s="4">
        <v>-10959000</v>
      </c>
      <c r="J25" s="4">
        <v>-10521000</v>
      </c>
      <c r="K25" s="4">
        <f t="shared" si="4"/>
        <v>438000</v>
      </c>
      <c r="L25" s="9">
        <f t="shared" si="5"/>
        <v>-3.9967150287434985E-2</v>
      </c>
    </row>
    <row r="26" spans="2:12" x14ac:dyDescent="0.25">
      <c r="G26" s="6"/>
      <c r="H26" s="2" t="s">
        <v>28</v>
      </c>
      <c r="I26" s="4">
        <v>55108000</v>
      </c>
      <c r="J26" s="4">
        <v>371153000</v>
      </c>
      <c r="K26" s="4">
        <f t="shared" si="4"/>
        <v>316045000</v>
      </c>
      <c r="L26" s="9">
        <f t="shared" si="5"/>
        <v>5.7350112506351163</v>
      </c>
    </row>
    <row r="27" spans="2:12" x14ac:dyDescent="0.25">
      <c r="G27" s="6"/>
      <c r="H27" s="2" t="s">
        <v>29</v>
      </c>
      <c r="I27" s="4">
        <v>7518000</v>
      </c>
      <c r="J27" s="4">
        <v>108631000</v>
      </c>
      <c r="K27" s="4">
        <f t="shared" si="4"/>
        <v>101113000</v>
      </c>
      <c r="L27" s="9">
        <f t="shared" si="5"/>
        <v>13.449454642192073</v>
      </c>
    </row>
    <row r="28" spans="2:12" x14ac:dyDescent="0.25">
      <c r="B28" s="3" t="s">
        <v>13</v>
      </c>
      <c r="C28" s="4">
        <v>13845661000</v>
      </c>
      <c r="D28" s="4">
        <v>17960822000</v>
      </c>
      <c r="E28" s="4">
        <f>D28-C28</f>
        <v>4115161000</v>
      </c>
      <c r="F28" s="9">
        <f>E28/C28</f>
        <v>0.29721665148381143</v>
      </c>
      <c r="G28" s="6"/>
      <c r="H28" s="3" t="s">
        <v>30</v>
      </c>
      <c r="I28" s="4">
        <v>13845661000</v>
      </c>
      <c r="J28" s="4">
        <v>17960822000</v>
      </c>
      <c r="K28" s="4">
        <f t="shared" si="4"/>
        <v>4115161000</v>
      </c>
      <c r="L28" s="9">
        <f t="shared" si="5"/>
        <v>0.29721665148381143</v>
      </c>
    </row>
    <row r="31" spans="2:12" ht="24" customHeight="1" x14ac:dyDescent="0.25">
      <c r="B31" s="51" t="s">
        <v>46</v>
      </c>
      <c r="C31" s="51"/>
      <c r="D31" s="51"/>
      <c r="E31" s="51"/>
      <c r="F31" s="51"/>
    </row>
    <row r="32" spans="2:12" ht="3.75" customHeight="1" x14ac:dyDescent="0.25">
      <c r="B32" s="6"/>
      <c r="C32" s="6"/>
      <c r="D32" s="6"/>
      <c r="E32" s="6"/>
      <c r="F32" s="6"/>
    </row>
    <row r="33" spans="2:6" x14ac:dyDescent="0.25">
      <c r="B33" s="3"/>
      <c r="E33" s="52" t="s">
        <v>47</v>
      </c>
      <c r="F33" s="52"/>
    </row>
    <row r="34" spans="2:6" x14ac:dyDescent="0.25">
      <c r="B34" s="3"/>
      <c r="C34" s="7" t="s">
        <v>0</v>
      </c>
      <c r="D34" s="7" t="s">
        <v>42</v>
      </c>
      <c r="E34" s="7" t="s">
        <v>44</v>
      </c>
      <c r="F34" s="7" t="s">
        <v>45</v>
      </c>
    </row>
    <row r="35" spans="2:6" x14ac:dyDescent="0.25">
      <c r="B35" s="3" t="s">
        <v>31</v>
      </c>
      <c r="C35" s="4">
        <v>12100938000</v>
      </c>
      <c r="D35" s="4">
        <v>15852300000</v>
      </c>
      <c r="E35" s="4">
        <f>D35-C35</f>
        <v>3751362000</v>
      </c>
      <c r="F35" s="9">
        <f>E35/C35</f>
        <v>0.3100058854941658</v>
      </c>
    </row>
    <row r="36" spans="2:6" x14ac:dyDescent="0.25">
      <c r="B36" s="1" t="s">
        <v>32</v>
      </c>
      <c r="C36" s="4">
        <v>9673251000</v>
      </c>
      <c r="D36" s="4">
        <v>11570079000</v>
      </c>
      <c r="E36" s="4">
        <f t="shared" ref="E36:E45" si="8">D36-C36</f>
        <v>1896828000</v>
      </c>
      <c r="F36" s="9">
        <f t="shared" ref="F36:F45" si="9">E36/C36</f>
        <v>0.19609002185511365</v>
      </c>
    </row>
    <row r="37" spans="2:6" x14ac:dyDescent="0.25">
      <c r="B37" s="1" t="s">
        <v>33</v>
      </c>
      <c r="C37" s="4">
        <v>2427687000</v>
      </c>
      <c r="D37" s="4">
        <v>4282221000</v>
      </c>
      <c r="E37" s="4">
        <f t="shared" si="8"/>
        <v>1854534000</v>
      </c>
      <c r="F37" s="9">
        <f t="shared" si="9"/>
        <v>0.76390984505004145</v>
      </c>
    </row>
    <row r="38" spans="2:6" x14ac:dyDescent="0.25">
      <c r="B38" s="1" t="s">
        <v>34</v>
      </c>
      <c r="C38" s="4">
        <v>1927576000</v>
      </c>
      <c r="D38" s="4">
        <v>2437019000</v>
      </c>
      <c r="E38" s="4">
        <f t="shared" si="8"/>
        <v>509443000</v>
      </c>
      <c r="F38" s="9">
        <f t="shared" si="9"/>
        <v>0.26429204347844132</v>
      </c>
    </row>
    <row r="39" spans="2:6" x14ac:dyDescent="0.25">
      <c r="B39" s="1" t="s">
        <v>35</v>
      </c>
      <c r="C39" s="4">
        <v>500111000</v>
      </c>
      <c r="D39" s="4">
        <v>1845202000</v>
      </c>
      <c r="E39" s="4">
        <f t="shared" si="8"/>
        <v>1345091000</v>
      </c>
      <c r="F39" s="9">
        <f t="shared" si="9"/>
        <v>2.689584912149503</v>
      </c>
    </row>
    <row r="40" spans="2:6" x14ac:dyDescent="0.25">
      <c r="B40" s="1" t="s">
        <v>36</v>
      </c>
      <c r="C40" s="4">
        <v>779250000</v>
      </c>
      <c r="D40" s="4">
        <v>879126000</v>
      </c>
      <c r="E40" s="4">
        <f t="shared" si="8"/>
        <v>99876000</v>
      </c>
      <c r="F40" s="9">
        <f t="shared" si="9"/>
        <v>0.12816939364773822</v>
      </c>
    </row>
    <row r="41" spans="2:6" x14ac:dyDescent="0.25">
      <c r="B41" s="1" t="s">
        <v>37</v>
      </c>
      <c r="C41" s="4">
        <v>842873000</v>
      </c>
      <c r="D41" s="4">
        <v>2242200000</v>
      </c>
      <c r="E41" s="4">
        <f t="shared" si="8"/>
        <v>1399327000</v>
      </c>
      <c r="F41" s="9">
        <f t="shared" si="9"/>
        <v>1.6601872405451354</v>
      </c>
    </row>
    <row r="42" spans="2:6" x14ac:dyDescent="0.25">
      <c r="B42" s="1" t="s">
        <v>38</v>
      </c>
      <c r="C42" s="4">
        <v>436488000</v>
      </c>
      <c r="D42" s="4">
        <v>482128000</v>
      </c>
      <c r="E42" s="4">
        <f t="shared" si="8"/>
        <v>45640000</v>
      </c>
      <c r="F42" s="9">
        <f t="shared" si="9"/>
        <v>0.10456186653470427</v>
      </c>
    </row>
    <row r="43" spans="2:6" x14ac:dyDescent="0.25">
      <c r="B43" s="1" t="s">
        <v>39</v>
      </c>
      <c r="C43" s="4">
        <v>-15963000</v>
      </c>
      <c r="D43" s="4">
        <v>443200000</v>
      </c>
      <c r="E43" s="4">
        <f t="shared" si="8"/>
        <v>459163000</v>
      </c>
      <c r="F43" s="9">
        <f t="shared" si="9"/>
        <v>-28.764204723422914</v>
      </c>
    </row>
    <row r="44" spans="2:6" x14ac:dyDescent="0.25">
      <c r="B44" s="1" t="s">
        <v>40</v>
      </c>
      <c r="C44" s="4">
        <v>-87304000</v>
      </c>
      <c r="D44" s="4">
        <v>42314000</v>
      </c>
      <c r="E44" s="4">
        <f t="shared" si="8"/>
        <v>129618000</v>
      </c>
      <c r="F44" s="9">
        <f t="shared" si="9"/>
        <v>-1.4846742417300467</v>
      </c>
    </row>
    <row r="45" spans="2:6" x14ac:dyDescent="0.25">
      <c r="B45" s="3" t="s">
        <v>41</v>
      </c>
      <c r="C45" s="4">
        <v>71341000</v>
      </c>
      <c r="D45" s="4">
        <v>400886000</v>
      </c>
      <c r="E45" s="4">
        <f t="shared" si="8"/>
        <v>329545000</v>
      </c>
      <c r="F45" s="9">
        <f t="shared" si="9"/>
        <v>4.6192932535288262</v>
      </c>
    </row>
  </sheetData>
  <mergeCells count="5">
    <mergeCell ref="B2:L2"/>
    <mergeCell ref="B31:F31"/>
    <mergeCell ref="E4:F4"/>
    <mergeCell ref="K4:L4"/>
    <mergeCell ref="E33:F33"/>
  </mergeCell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5"/>
  <sheetViews>
    <sheetView zoomScale="130" zoomScaleNormal="130" workbookViewId="0">
      <selection activeCell="A7" sqref="A7"/>
    </sheetView>
  </sheetViews>
  <sheetFormatPr defaultRowHeight="15" x14ac:dyDescent="0.25"/>
  <cols>
    <col min="2" max="2" width="62.42578125" bestFit="1" customWidth="1"/>
    <col min="3" max="4" width="17.7109375" bestFit="1" customWidth="1"/>
    <col min="5" max="5" width="16.7109375" bestFit="1" customWidth="1"/>
    <col min="6" max="6" width="12.85546875" bestFit="1" customWidth="1"/>
    <col min="7" max="7" width="1.42578125" customWidth="1"/>
    <col min="8" max="8" width="53.140625" bestFit="1" customWidth="1"/>
    <col min="9" max="10" width="17.7109375" bestFit="1" customWidth="1"/>
    <col min="11" max="12" width="12.85546875" bestFit="1" customWidth="1"/>
  </cols>
  <sheetData>
    <row r="2" spans="2:12" ht="26.25" x14ac:dyDescent="0.4">
      <c r="B2" s="50" t="s">
        <v>43</v>
      </c>
      <c r="C2" s="50"/>
      <c r="D2" s="50"/>
      <c r="E2" s="50"/>
      <c r="F2" s="50"/>
      <c r="G2" s="50"/>
      <c r="H2" s="50"/>
      <c r="I2" s="50"/>
      <c r="J2" s="50"/>
      <c r="K2" s="50"/>
      <c r="L2" s="50"/>
    </row>
    <row r="3" spans="2:12" ht="5.25" customHeight="1" x14ac:dyDescent="0.25">
      <c r="B3" s="5"/>
      <c r="C3" s="5"/>
      <c r="D3" s="5"/>
      <c r="E3" s="8"/>
      <c r="F3" s="8"/>
      <c r="G3" s="5"/>
      <c r="H3" s="5"/>
      <c r="I3" s="5"/>
      <c r="J3" s="5"/>
      <c r="K3" s="5"/>
      <c r="L3" s="5"/>
    </row>
    <row r="4" spans="2:12" x14ac:dyDescent="0.25">
      <c r="E4" s="7" t="s">
        <v>48</v>
      </c>
      <c r="F4" s="7" t="s">
        <v>48</v>
      </c>
      <c r="G4" s="6"/>
      <c r="K4" s="10" t="s">
        <v>48</v>
      </c>
      <c r="L4" s="10" t="s">
        <v>48</v>
      </c>
    </row>
    <row r="5" spans="2:12" x14ac:dyDescent="0.25">
      <c r="C5" s="7" t="s">
        <v>0</v>
      </c>
      <c r="D5" s="7" t="s">
        <v>42</v>
      </c>
      <c r="E5" s="7">
        <v>2017</v>
      </c>
      <c r="F5" s="7">
        <v>2018</v>
      </c>
      <c r="G5" s="6"/>
      <c r="I5" s="7" t="s">
        <v>0</v>
      </c>
      <c r="J5" s="7" t="s">
        <v>42</v>
      </c>
      <c r="K5" s="7">
        <v>2017</v>
      </c>
      <c r="L5" s="7">
        <v>2018</v>
      </c>
    </row>
    <row r="6" spans="2:12" x14ac:dyDescent="0.25">
      <c r="B6" s="11" t="s">
        <v>1</v>
      </c>
      <c r="C6" s="12">
        <v>8980250000</v>
      </c>
      <c r="D6" s="12">
        <v>10036226000</v>
      </c>
      <c r="E6" s="13">
        <f t="shared" ref="E6:E21" si="0">C6/$C$28</f>
        <v>0.64859669755022886</v>
      </c>
      <c r="F6" s="13">
        <f t="shared" ref="F6:F21" si="1">D6/$D$28</f>
        <v>0.55878433626256085</v>
      </c>
      <c r="G6" s="6"/>
      <c r="H6" s="11" t="s">
        <v>14</v>
      </c>
      <c r="I6" s="12">
        <v>10224819000</v>
      </c>
      <c r="J6" s="12">
        <v>13556998000</v>
      </c>
      <c r="K6" s="13">
        <f t="shared" ref="K6:K27" si="2">I6/$I$28</f>
        <v>0.73848543597882399</v>
      </c>
      <c r="L6" s="13">
        <f t="shared" ref="L6:L27" si="3">J6/$J$28</f>
        <v>0.7548094402360872</v>
      </c>
    </row>
    <row r="7" spans="2:12" x14ac:dyDescent="0.25">
      <c r="B7" s="2" t="s">
        <v>2</v>
      </c>
      <c r="C7" s="4">
        <v>2000337000</v>
      </c>
      <c r="D7" s="4">
        <v>3085661000</v>
      </c>
      <c r="E7" s="9">
        <f t="shared" si="0"/>
        <v>0.14447392580245899</v>
      </c>
      <c r="F7" s="9">
        <f t="shared" si="1"/>
        <v>0.17179954235947553</v>
      </c>
      <c r="G7" s="6"/>
      <c r="H7" s="2" t="s">
        <v>15</v>
      </c>
      <c r="I7" s="4">
        <v>1341892000</v>
      </c>
      <c r="J7" s="4">
        <v>4427098000</v>
      </c>
      <c r="K7" s="9">
        <f t="shared" si="2"/>
        <v>9.6917871960031376E-2</v>
      </c>
      <c r="L7" s="9">
        <f t="shared" si="3"/>
        <v>0.24648638018905816</v>
      </c>
    </row>
    <row r="8" spans="2:12" x14ac:dyDescent="0.25">
      <c r="B8" s="2" t="s">
        <v>3</v>
      </c>
      <c r="C8" s="4">
        <v>3662822000</v>
      </c>
      <c r="D8" s="4">
        <v>3583266000</v>
      </c>
      <c r="E8" s="9">
        <f t="shared" si="0"/>
        <v>0.26454656083230693</v>
      </c>
      <c r="F8" s="9">
        <f t="shared" si="1"/>
        <v>0.19950456610504796</v>
      </c>
      <c r="G8" s="6"/>
      <c r="H8" s="2" t="s">
        <v>16</v>
      </c>
      <c r="I8" s="4">
        <v>2142397000</v>
      </c>
      <c r="J8" s="4">
        <v>2000447000</v>
      </c>
      <c r="K8" s="9">
        <f t="shared" si="2"/>
        <v>0.15473417989939231</v>
      </c>
      <c r="L8" s="9">
        <f t="shared" si="3"/>
        <v>0.11137836564495768</v>
      </c>
    </row>
    <row r="9" spans="2:12" x14ac:dyDescent="0.25">
      <c r="B9" s="2" t="s">
        <v>4</v>
      </c>
      <c r="C9" s="4">
        <v>261521000</v>
      </c>
      <c r="D9" s="4">
        <v>276971000</v>
      </c>
      <c r="E9" s="9">
        <f t="shared" si="0"/>
        <v>1.8888300096326208E-2</v>
      </c>
      <c r="F9" s="9">
        <f t="shared" si="1"/>
        <v>1.5420842097316036E-2</v>
      </c>
      <c r="G9" s="6"/>
      <c r="H9" s="2" t="s">
        <v>17</v>
      </c>
      <c r="I9" s="4">
        <v>5751347000</v>
      </c>
      <c r="J9" s="4">
        <v>5792577000</v>
      </c>
      <c r="K9" s="9">
        <f t="shared" si="2"/>
        <v>0.41538984668193163</v>
      </c>
      <c r="L9" s="9">
        <f t="shared" si="3"/>
        <v>0.32251179817939291</v>
      </c>
    </row>
    <row r="10" spans="2:12" x14ac:dyDescent="0.25">
      <c r="B10" s="2" t="s">
        <v>5</v>
      </c>
      <c r="C10" s="4">
        <v>2944179000</v>
      </c>
      <c r="D10" s="4">
        <v>2861739000</v>
      </c>
      <c r="E10" s="9">
        <f t="shared" si="0"/>
        <v>0.21264271889944439</v>
      </c>
      <c r="F10" s="9">
        <f t="shared" si="1"/>
        <v>0.15933229559315271</v>
      </c>
      <c r="G10" s="6"/>
      <c r="H10" s="2" t="s">
        <v>18</v>
      </c>
      <c r="I10" s="4">
        <v>10095000</v>
      </c>
      <c r="J10" s="4">
        <v>50728000</v>
      </c>
      <c r="K10" s="9">
        <f t="shared" si="2"/>
        <v>7.2910928557329258E-4</v>
      </c>
      <c r="L10" s="9">
        <f t="shared" si="3"/>
        <v>2.8243696196087239E-3</v>
      </c>
    </row>
    <row r="11" spans="2:12" x14ac:dyDescent="0.25">
      <c r="B11" s="2" t="s">
        <v>7</v>
      </c>
      <c r="C11" s="4">
        <v>28394000</v>
      </c>
      <c r="D11" s="4">
        <v>39283000</v>
      </c>
      <c r="E11" s="9">
        <f t="shared" si="0"/>
        <v>2.0507507731122405E-3</v>
      </c>
      <c r="F11" s="9">
        <f t="shared" si="1"/>
        <v>2.1871493409377366E-3</v>
      </c>
      <c r="G11" s="6"/>
      <c r="H11" s="2" t="s">
        <v>19</v>
      </c>
      <c r="I11" s="4">
        <v>403308000</v>
      </c>
      <c r="J11" s="4">
        <v>554699000</v>
      </c>
      <c r="K11" s="9">
        <f t="shared" si="2"/>
        <v>2.9128836824764092E-2</v>
      </c>
      <c r="L11" s="9">
        <f t="shared" si="3"/>
        <v>3.0883831486109042E-2</v>
      </c>
    </row>
    <row r="12" spans="2:12" x14ac:dyDescent="0.25">
      <c r="B12" s="2"/>
      <c r="C12" s="4"/>
      <c r="D12" s="4"/>
      <c r="E12" s="9"/>
      <c r="F12" s="9"/>
      <c r="G12" s="6"/>
      <c r="H12" s="2" t="s">
        <v>21</v>
      </c>
      <c r="I12" s="4">
        <v>295477000</v>
      </c>
      <c r="J12" s="4">
        <v>375735000</v>
      </c>
      <c r="K12" s="9">
        <f t="shared" si="2"/>
        <v>2.1340765168235739E-2</v>
      </c>
      <c r="L12" s="9">
        <f t="shared" si="3"/>
        <v>2.0919699554953555E-2</v>
      </c>
    </row>
    <row r="13" spans="2:12" x14ac:dyDescent="0.25">
      <c r="E13" s="9"/>
      <c r="F13" s="9"/>
      <c r="G13" s="6"/>
      <c r="K13" s="9"/>
      <c r="L13" s="9"/>
    </row>
    <row r="14" spans="2:12" x14ac:dyDescent="0.25">
      <c r="E14" s="9"/>
      <c r="F14" s="9"/>
      <c r="G14" s="6"/>
      <c r="H14" s="11" t="s">
        <v>22</v>
      </c>
      <c r="I14" s="12">
        <v>1342814000</v>
      </c>
      <c r="J14" s="12">
        <v>1085569000</v>
      </c>
      <c r="K14" s="13">
        <f t="shared" si="2"/>
        <v>9.6984463219199138E-2</v>
      </c>
      <c r="L14" s="13">
        <f t="shared" si="3"/>
        <v>6.0440941956888164E-2</v>
      </c>
    </row>
    <row r="15" spans="2:12" x14ac:dyDescent="0.25">
      <c r="B15" s="11" t="s">
        <v>8</v>
      </c>
      <c r="C15" s="12">
        <v>4865411000</v>
      </c>
      <c r="D15" s="12">
        <v>7924596000</v>
      </c>
      <c r="E15" s="13">
        <f t="shared" si="0"/>
        <v>0.35140330244977108</v>
      </c>
      <c r="F15" s="13">
        <f t="shared" si="1"/>
        <v>0.4412156637374392</v>
      </c>
      <c r="G15" s="6"/>
      <c r="H15" s="2" t="s">
        <v>15</v>
      </c>
      <c r="I15" s="4">
        <v>1024003000</v>
      </c>
      <c r="J15" s="4">
        <v>749486000</v>
      </c>
      <c r="K15" s="9">
        <f t="shared" si="2"/>
        <v>7.3958404730550598E-2</v>
      </c>
      <c r="L15" s="9">
        <f t="shared" si="3"/>
        <v>4.1728936459589659E-2</v>
      </c>
    </row>
    <row r="16" spans="2:12" x14ac:dyDescent="0.25">
      <c r="B16" s="2" t="s">
        <v>3</v>
      </c>
      <c r="C16" s="4">
        <v>68540000</v>
      </c>
      <c r="D16" s="4">
        <v>5854000</v>
      </c>
      <c r="E16" s="9">
        <f t="shared" si="0"/>
        <v>4.9502873138378874E-3</v>
      </c>
      <c r="F16" s="9">
        <f t="shared" si="1"/>
        <v>3.2593163052336915E-4</v>
      </c>
      <c r="G16" s="6"/>
      <c r="H16" s="2" t="s">
        <v>17</v>
      </c>
      <c r="I16" s="4">
        <v>1959000</v>
      </c>
      <c r="J16" s="4">
        <v>14631000</v>
      </c>
      <c r="K16" s="9">
        <f t="shared" si="2"/>
        <v>1.4148836953324222E-4</v>
      </c>
      <c r="L16" s="9">
        <f t="shared" si="3"/>
        <v>8.1460636935213769E-4</v>
      </c>
    </row>
    <row r="17" spans="2:12" x14ac:dyDescent="0.25">
      <c r="B17" s="2" t="s">
        <v>9</v>
      </c>
      <c r="C17" s="4">
        <v>1449788000</v>
      </c>
      <c r="D17" s="4">
        <v>2506482000</v>
      </c>
      <c r="E17" s="9">
        <f t="shared" si="0"/>
        <v>0.10471063822810626</v>
      </c>
      <c r="F17" s="9">
        <f t="shared" si="1"/>
        <v>0.13955274430090114</v>
      </c>
      <c r="G17" s="6"/>
      <c r="H17" s="2" t="s">
        <v>19</v>
      </c>
      <c r="I17" s="4">
        <v>180980000</v>
      </c>
      <c r="J17" s="4">
        <v>164888000</v>
      </c>
      <c r="K17" s="9">
        <f t="shared" si="2"/>
        <v>1.3071243041412035E-2</v>
      </c>
      <c r="L17" s="9">
        <f t="shared" si="3"/>
        <v>9.1804261519879207E-3</v>
      </c>
    </row>
    <row r="18" spans="2:12" x14ac:dyDescent="0.25">
      <c r="B18" s="2" t="s">
        <v>10</v>
      </c>
      <c r="C18" s="4">
        <v>2366014000</v>
      </c>
      <c r="D18" s="4">
        <v>3334707000</v>
      </c>
      <c r="E18" s="9">
        <f t="shared" si="0"/>
        <v>0.1708848714409518</v>
      </c>
      <c r="F18" s="9">
        <f t="shared" si="1"/>
        <v>0.18566561151822561</v>
      </c>
      <c r="G18" s="6"/>
      <c r="H18" s="2" t="s">
        <v>20</v>
      </c>
      <c r="I18" s="4">
        <v>129591000</v>
      </c>
      <c r="J18" s="4">
        <v>147739000</v>
      </c>
      <c r="K18" s="9">
        <f t="shared" si="2"/>
        <v>9.3596831527219971E-3</v>
      </c>
      <c r="L18" s="9">
        <f t="shared" si="3"/>
        <v>8.2256257536542591E-3</v>
      </c>
    </row>
    <row r="19" spans="2:12" x14ac:dyDescent="0.25">
      <c r="B19" s="2" t="s">
        <v>11</v>
      </c>
      <c r="C19" s="4">
        <v>666433000</v>
      </c>
      <c r="D19" s="4">
        <v>738390000</v>
      </c>
      <c r="E19" s="9">
        <f t="shared" si="0"/>
        <v>4.8132985489100159E-2</v>
      </c>
      <c r="F19" s="9">
        <f t="shared" si="1"/>
        <v>4.1111147362854553E-2</v>
      </c>
      <c r="G19" s="6"/>
      <c r="H19" s="2" t="s">
        <v>21</v>
      </c>
      <c r="I19" s="4">
        <v>6281000</v>
      </c>
      <c r="J19" s="4">
        <v>8825000</v>
      </c>
      <c r="K19" s="9">
        <f t="shared" si="2"/>
        <v>4.5364392498126307E-4</v>
      </c>
      <c r="L19" s="9">
        <f t="shared" si="3"/>
        <v>4.9134722230419073E-4</v>
      </c>
    </row>
    <row r="20" spans="2:12" x14ac:dyDescent="0.25">
      <c r="B20" s="2" t="s">
        <v>6</v>
      </c>
      <c r="C20" s="4">
        <v>174309000</v>
      </c>
      <c r="D20" s="4">
        <v>93452000</v>
      </c>
      <c r="E20" s="9">
        <f t="shared" si="0"/>
        <v>1.2589431447151566E-2</v>
      </c>
      <c r="F20" s="9">
        <f t="shared" si="1"/>
        <v>5.2031026196907911E-3</v>
      </c>
      <c r="G20" s="6"/>
      <c r="H20" s="1" t="s">
        <v>23</v>
      </c>
      <c r="I20" s="4">
        <v>72759000</v>
      </c>
      <c r="J20" s="4">
        <v>89115000</v>
      </c>
      <c r="K20" s="9">
        <f t="shared" si="2"/>
        <v>5.255003715604477E-3</v>
      </c>
      <c r="L20" s="9">
        <f t="shared" si="3"/>
        <v>4.9616326023385789E-3</v>
      </c>
    </row>
    <row r="21" spans="2:12" x14ac:dyDescent="0.25">
      <c r="B21" s="2" t="s">
        <v>12</v>
      </c>
      <c r="C21" s="4">
        <v>7060000</v>
      </c>
      <c r="D21" s="4">
        <v>6248000</v>
      </c>
      <c r="E21" s="9">
        <f t="shared" si="0"/>
        <v>5.0990703874665138E-4</v>
      </c>
      <c r="F21" s="9">
        <f t="shared" si="1"/>
        <v>3.478682657174599E-4</v>
      </c>
      <c r="G21" s="6"/>
      <c r="K21" s="9"/>
      <c r="L21" s="9"/>
    </row>
    <row r="22" spans="2:12" x14ac:dyDescent="0.25">
      <c r="E22" s="9"/>
      <c r="F22" s="9"/>
      <c r="G22" s="6"/>
      <c r="H22" s="18" t="s">
        <v>24</v>
      </c>
      <c r="I22" s="12">
        <v>2205269000</v>
      </c>
      <c r="J22" s="12">
        <v>3229140000</v>
      </c>
      <c r="K22" s="13">
        <f t="shared" si="2"/>
        <v>0.15927509708637241</v>
      </c>
      <c r="L22" s="13">
        <f t="shared" si="3"/>
        <v>0.17978798520468606</v>
      </c>
    </row>
    <row r="23" spans="2:12" x14ac:dyDescent="0.25">
      <c r="E23" s="9"/>
      <c r="F23" s="9"/>
      <c r="G23" s="6"/>
      <c r="H23" s="2" t="s">
        <v>25</v>
      </c>
      <c r="I23" s="4">
        <v>335456000</v>
      </c>
      <c r="J23" s="4">
        <v>335456000</v>
      </c>
      <c r="K23" s="9">
        <f t="shared" si="2"/>
        <v>2.4228240168526444E-2</v>
      </c>
      <c r="L23" s="9">
        <f t="shared" si="3"/>
        <v>1.8677096181900808E-2</v>
      </c>
    </row>
    <row r="24" spans="2:12" x14ac:dyDescent="0.25">
      <c r="E24" s="9"/>
      <c r="F24" s="9"/>
      <c r="G24" s="6"/>
      <c r="H24" s="2" t="s">
        <v>26</v>
      </c>
      <c r="I24" s="4">
        <v>103165000</v>
      </c>
      <c r="J24" s="4">
        <v>103776000</v>
      </c>
      <c r="K24" s="9">
        <f t="shared" si="2"/>
        <v>7.4510707722802109E-3</v>
      </c>
      <c r="L24" s="9">
        <f t="shared" si="3"/>
        <v>5.7779092738628555E-3</v>
      </c>
    </row>
    <row r="25" spans="2:12" x14ac:dyDescent="0.25">
      <c r="E25" s="9"/>
      <c r="F25" s="9"/>
      <c r="G25" s="6"/>
      <c r="H25" s="2" t="s">
        <v>27</v>
      </c>
      <c r="I25" s="4">
        <v>-10959000</v>
      </c>
      <c r="J25" s="4">
        <v>-10521000</v>
      </c>
      <c r="K25" s="9">
        <f t="shared" si="2"/>
        <v>-7.9151150674568735E-4</v>
      </c>
      <c r="L25" s="9">
        <f t="shared" si="3"/>
        <v>-5.8577497176910947E-4</v>
      </c>
    </row>
    <row r="26" spans="2:12" x14ac:dyDescent="0.25">
      <c r="E26" s="9"/>
      <c r="F26" s="9"/>
      <c r="G26" s="6"/>
      <c r="H26" s="2" t="s">
        <v>28</v>
      </c>
      <c r="I26" s="4">
        <v>55108000</v>
      </c>
      <c r="J26" s="4">
        <v>371153000</v>
      </c>
      <c r="K26" s="9">
        <f t="shared" si="2"/>
        <v>3.9801638939448254E-3</v>
      </c>
      <c r="L26" s="9">
        <f t="shared" si="3"/>
        <v>2.0664588736528874E-2</v>
      </c>
    </row>
    <row r="27" spans="2:12" x14ac:dyDescent="0.25">
      <c r="E27" s="9"/>
      <c r="F27" s="9"/>
      <c r="G27" s="6"/>
      <c r="H27" s="2" t="s">
        <v>29</v>
      </c>
      <c r="I27" s="4">
        <v>7518000</v>
      </c>
      <c r="J27" s="4">
        <v>108631000</v>
      </c>
      <c r="K27" s="9">
        <f t="shared" si="2"/>
        <v>5.4298599395146254E-4</v>
      </c>
      <c r="L27" s="9">
        <f t="shared" si="3"/>
        <v>6.048219842054E-3</v>
      </c>
    </row>
    <row r="28" spans="2:12" x14ac:dyDescent="0.25">
      <c r="B28" s="14" t="s">
        <v>13</v>
      </c>
      <c r="C28" s="15">
        <v>13845661000</v>
      </c>
      <c r="D28" s="15">
        <v>17960822000</v>
      </c>
      <c r="E28" s="16">
        <f>C28/$C$28</f>
        <v>1</v>
      </c>
      <c r="F28" s="16">
        <f>D28/$D$28</f>
        <v>1</v>
      </c>
      <c r="G28" s="6"/>
      <c r="H28" s="14" t="s">
        <v>30</v>
      </c>
      <c r="I28" s="15">
        <v>13845661000</v>
      </c>
      <c r="J28" s="15">
        <v>17960822000</v>
      </c>
      <c r="K28" s="17">
        <f>I28/$I$28</f>
        <v>1</v>
      </c>
      <c r="L28" s="17">
        <f>J28/$J$28</f>
        <v>1</v>
      </c>
    </row>
    <row r="31" spans="2:12" ht="24" customHeight="1" x14ac:dyDescent="0.25">
      <c r="B31" s="51" t="s">
        <v>46</v>
      </c>
      <c r="C31" s="51"/>
      <c r="D31" s="51"/>
      <c r="E31" s="51"/>
      <c r="F31" s="51"/>
    </row>
    <row r="32" spans="2:12" ht="3.75" customHeight="1" x14ac:dyDescent="0.25">
      <c r="B32" s="6"/>
      <c r="C32" s="6"/>
      <c r="D32" s="6"/>
      <c r="E32" s="6"/>
      <c r="F32" s="6"/>
    </row>
    <row r="33" spans="2:6" x14ac:dyDescent="0.25">
      <c r="B33" s="3"/>
      <c r="E33" s="10" t="s">
        <v>48</v>
      </c>
      <c r="F33" s="10" t="s">
        <v>48</v>
      </c>
    </row>
    <row r="34" spans="2:6" x14ac:dyDescent="0.25">
      <c r="B34" s="3"/>
      <c r="C34" s="7" t="s">
        <v>0</v>
      </c>
      <c r="D34" s="7" t="s">
        <v>42</v>
      </c>
      <c r="E34" s="7">
        <v>2017</v>
      </c>
      <c r="F34" s="7">
        <v>2018</v>
      </c>
    </row>
    <row r="35" spans="2:6" x14ac:dyDescent="0.25">
      <c r="B35" s="14" t="s">
        <v>31</v>
      </c>
      <c r="C35" s="15">
        <v>12100938000</v>
      </c>
      <c r="D35" s="15">
        <v>15852300000</v>
      </c>
      <c r="E35" s="17">
        <f>C35/$C$35</f>
        <v>1</v>
      </c>
      <c r="F35" s="17">
        <f>D35/$D$35</f>
        <v>1</v>
      </c>
    </row>
    <row r="36" spans="2:6" x14ac:dyDescent="0.25">
      <c r="B36" s="1" t="s">
        <v>32</v>
      </c>
      <c r="C36" s="4">
        <v>9673251000</v>
      </c>
      <c r="D36" s="4">
        <v>11570079000</v>
      </c>
      <c r="E36" s="9">
        <f t="shared" ref="E36:E45" si="4">C36/$C$35</f>
        <v>0.79938026291846132</v>
      </c>
      <c r="F36" s="9">
        <f t="shared" ref="F36:F45" si="5">D36/$D$35</f>
        <v>0.72986752710963076</v>
      </c>
    </row>
    <row r="37" spans="2:6" x14ac:dyDescent="0.25">
      <c r="B37" s="11" t="s">
        <v>33</v>
      </c>
      <c r="C37" s="12">
        <v>2427687000</v>
      </c>
      <c r="D37" s="12">
        <v>4282221000</v>
      </c>
      <c r="E37" s="13">
        <f t="shared" si="4"/>
        <v>0.20061973708153863</v>
      </c>
      <c r="F37" s="13">
        <f t="shared" si="5"/>
        <v>0.27013247289036924</v>
      </c>
    </row>
    <row r="38" spans="2:6" x14ac:dyDescent="0.25">
      <c r="B38" s="1" t="s">
        <v>34</v>
      </c>
      <c r="C38" s="4">
        <v>1927576000</v>
      </c>
      <c r="D38" s="4">
        <v>2437019000</v>
      </c>
      <c r="E38" s="9">
        <f t="shared" si="4"/>
        <v>0.15929145327411809</v>
      </c>
      <c r="F38" s="9">
        <f t="shared" si="5"/>
        <v>0.15373283372128965</v>
      </c>
    </row>
    <row r="39" spans="2:6" x14ac:dyDescent="0.25">
      <c r="B39" s="11" t="s">
        <v>35</v>
      </c>
      <c r="C39" s="12">
        <v>500111000</v>
      </c>
      <c r="D39" s="12">
        <v>1845202000</v>
      </c>
      <c r="E39" s="13">
        <f t="shared" si="4"/>
        <v>4.1328283807420547E-2</v>
      </c>
      <c r="F39" s="13">
        <f t="shared" si="5"/>
        <v>0.11639963916907957</v>
      </c>
    </row>
    <row r="40" spans="2:6" x14ac:dyDescent="0.25">
      <c r="B40" s="1" t="s">
        <v>36</v>
      </c>
      <c r="C40" s="4">
        <v>779250000</v>
      </c>
      <c r="D40" s="4">
        <v>879126000</v>
      </c>
      <c r="E40" s="9">
        <f t="shared" si="4"/>
        <v>6.4395834438619556E-2</v>
      </c>
      <c r="F40" s="9">
        <f t="shared" si="5"/>
        <v>5.5457315342253177E-2</v>
      </c>
    </row>
    <row r="41" spans="2:6" x14ac:dyDescent="0.25">
      <c r="B41" s="1" t="s">
        <v>37</v>
      </c>
      <c r="C41" s="4">
        <v>842873000</v>
      </c>
      <c r="D41" s="4">
        <v>2242200000</v>
      </c>
      <c r="E41" s="9">
        <f t="shared" si="4"/>
        <v>6.9653526032444762E-2</v>
      </c>
      <c r="F41" s="9">
        <f t="shared" si="5"/>
        <v>0.14144319751707954</v>
      </c>
    </row>
    <row r="42" spans="2:6" x14ac:dyDescent="0.25">
      <c r="B42" s="11" t="s">
        <v>38</v>
      </c>
      <c r="C42" s="12">
        <v>436488000</v>
      </c>
      <c r="D42" s="12">
        <v>482128000</v>
      </c>
      <c r="E42" s="13">
        <f t="shared" si="4"/>
        <v>3.6070592213595341E-2</v>
      </c>
      <c r="F42" s="13">
        <f t="shared" si="5"/>
        <v>3.0413756994253201E-2</v>
      </c>
    </row>
    <row r="43" spans="2:6" x14ac:dyDescent="0.25">
      <c r="B43" s="11" t="s">
        <v>39</v>
      </c>
      <c r="C43" s="12">
        <v>-15963000</v>
      </c>
      <c r="D43" s="12">
        <v>443200000</v>
      </c>
      <c r="E43" s="13">
        <f t="shared" si="4"/>
        <v>-1.3191539366617696E-3</v>
      </c>
      <c r="F43" s="13">
        <f t="shared" si="5"/>
        <v>2.7958088100780328E-2</v>
      </c>
    </row>
    <row r="44" spans="2:6" x14ac:dyDescent="0.25">
      <c r="B44" s="1" t="s">
        <v>40</v>
      </c>
      <c r="C44" s="4">
        <v>-87304000</v>
      </c>
      <c r="D44" s="4">
        <v>42314000</v>
      </c>
      <c r="E44" s="9">
        <f t="shared" si="4"/>
        <v>-7.214647327339418E-3</v>
      </c>
      <c r="F44" s="9">
        <f t="shared" si="5"/>
        <v>2.6692656586110534E-3</v>
      </c>
    </row>
    <row r="45" spans="2:6" x14ac:dyDescent="0.25">
      <c r="B45" s="18" t="s">
        <v>41</v>
      </c>
      <c r="C45" s="12">
        <v>71341000</v>
      </c>
      <c r="D45" s="12">
        <v>400886000</v>
      </c>
      <c r="E45" s="13">
        <f t="shared" si="4"/>
        <v>5.8954933906776481E-3</v>
      </c>
      <c r="F45" s="13">
        <f t="shared" si="5"/>
        <v>2.5288822442169276E-2</v>
      </c>
    </row>
  </sheetData>
  <mergeCells count="2">
    <mergeCell ref="B2:L2"/>
    <mergeCell ref="B31:F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7"/>
  <sheetViews>
    <sheetView zoomScale="115" zoomScaleNormal="11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E8" sqref="E8"/>
    </sheetView>
  </sheetViews>
  <sheetFormatPr defaultRowHeight="15" x14ac:dyDescent="0.25"/>
  <cols>
    <col min="1" max="1" width="78" bestFit="1" customWidth="1"/>
    <col min="2" max="2" width="21.7109375" bestFit="1" customWidth="1"/>
    <col min="3" max="8" width="16.7109375" bestFit="1" customWidth="1"/>
    <col min="9" max="10" width="17.7109375" bestFit="1" customWidth="1"/>
    <col min="12" max="12" width="11" bestFit="1" customWidth="1"/>
    <col min="13" max="20" width="7.85546875" bestFit="1" customWidth="1"/>
  </cols>
  <sheetData>
    <row r="1" spans="1:20" ht="18.75" x14ac:dyDescent="0.3">
      <c r="B1" s="49" t="s">
        <v>92</v>
      </c>
      <c r="L1" s="53" t="s">
        <v>93</v>
      </c>
      <c r="M1" s="53"/>
      <c r="N1" s="53"/>
      <c r="O1" s="53"/>
      <c r="P1" s="53"/>
      <c r="Q1" s="53"/>
      <c r="R1" s="53"/>
      <c r="S1" s="53"/>
      <c r="T1" s="53"/>
    </row>
    <row r="2" spans="1:20" ht="18.75" x14ac:dyDescent="0.3">
      <c r="B2" s="49" t="s">
        <v>49</v>
      </c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0</v>
      </c>
      <c r="J2" t="s">
        <v>42</v>
      </c>
      <c r="L2" s="49" t="s">
        <v>49</v>
      </c>
      <c r="M2" t="s">
        <v>56</v>
      </c>
      <c r="N2" t="s">
        <v>57</v>
      </c>
      <c r="O2" t="s">
        <v>58</v>
      </c>
      <c r="P2" t="s">
        <v>59</v>
      </c>
      <c r="Q2" t="s">
        <v>60</v>
      </c>
      <c r="R2" t="s">
        <v>61</v>
      </c>
      <c r="S2" t="s">
        <v>0</v>
      </c>
      <c r="T2" t="s">
        <v>42</v>
      </c>
    </row>
    <row r="3" spans="1:20" ht="18.75" x14ac:dyDescent="0.3">
      <c r="A3" s="21" t="s">
        <v>50</v>
      </c>
      <c r="B3" s="43">
        <v>2783347000</v>
      </c>
      <c r="C3" s="22">
        <v>3862007000</v>
      </c>
      <c r="D3" s="22">
        <v>3069476000</v>
      </c>
      <c r="E3" s="22">
        <v>3509983000</v>
      </c>
      <c r="F3" s="22">
        <v>4866593000</v>
      </c>
      <c r="G3" s="22">
        <v>6247745000</v>
      </c>
      <c r="H3" s="22">
        <v>6023852000</v>
      </c>
      <c r="I3" s="22">
        <v>8980250000</v>
      </c>
      <c r="J3" s="22">
        <v>10036226000</v>
      </c>
      <c r="L3">
        <f>B3/$B3*100</f>
        <v>100</v>
      </c>
      <c r="M3">
        <f t="shared" ref="M3:T16" si="0">C3/$B3*100</f>
        <v>138.75406120760366</v>
      </c>
      <c r="N3">
        <f t="shared" si="0"/>
        <v>110.28003335552484</v>
      </c>
      <c r="O3">
        <f t="shared" si="0"/>
        <v>126.10655444685841</v>
      </c>
      <c r="P3">
        <f t="shared" si="0"/>
        <v>174.84679416544182</v>
      </c>
      <c r="Q3">
        <f t="shared" si="0"/>
        <v>224.46877805749693</v>
      </c>
      <c r="R3">
        <f t="shared" si="0"/>
        <v>216.42475767484254</v>
      </c>
      <c r="S3">
        <f t="shared" si="0"/>
        <v>322.64212834404049</v>
      </c>
      <c r="T3">
        <f t="shared" si="0"/>
        <v>360.58119954141546</v>
      </c>
    </row>
    <row r="4" spans="1:20" ht="18.75" x14ac:dyDescent="0.3">
      <c r="A4" s="23" t="s">
        <v>62</v>
      </c>
      <c r="B4" s="43">
        <v>197829000</v>
      </c>
      <c r="C4" s="22">
        <v>487916000</v>
      </c>
      <c r="D4" s="22">
        <v>333008000</v>
      </c>
      <c r="E4" s="22">
        <v>350978000</v>
      </c>
      <c r="F4" s="22">
        <v>618673000</v>
      </c>
      <c r="G4" s="22">
        <v>728219000</v>
      </c>
      <c r="H4" s="22">
        <v>1264003000</v>
      </c>
      <c r="I4" s="22">
        <v>2000337000</v>
      </c>
      <c r="J4" s="22">
        <v>3085661000</v>
      </c>
      <c r="L4">
        <f t="shared" ref="L4:L55" si="1">B4/$B4*100</f>
        <v>100</v>
      </c>
      <c r="M4">
        <f t="shared" si="0"/>
        <v>246.63522537140662</v>
      </c>
      <c r="N4">
        <f t="shared" si="0"/>
        <v>168.3312355620258</v>
      </c>
      <c r="O4">
        <f t="shared" si="0"/>
        <v>177.41483806721968</v>
      </c>
      <c r="P4">
        <f t="shared" si="0"/>
        <v>312.73119714500911</v>
      </c>
      <c r="Q4">
        <f t="shared" si="0"/>
        <v>368.10528284528561</v>
      </c>
      <c r="R4">
        <f t="shared" si="0"/>
        <v>638.93716290331554</v>
      </c>
      <c r="S4">
        <f t="shared" si="0"/>
        <v>1011.144473257207</v>
      </c>
      <c r="T4">
        <f t="shared" si="0"/>
        <v>1559.7617133989456</v>
      </c>
    </row>
    <row r="5" spans="1:20" ht="18.75" x14ac:dyDescent="0.3">
      <c r="A5" s="23" t="s">
        <v>64</v>
      </c>
      <c r="B5" s="43">
        <v>1553323000</v>
      </c>
      <c r="C5" s="22">
        <v>1938772000</v>
      </c>
      <c r="D5" s="22">
        <v>1468792000</v>
      </c>
      <c r="E5" s="22">
        <v>1627968000</v>
      </c>
      <c r="F5" s="22">
        <v>1931883000</v>
      </c>
      <c r="G5" s="22">
        <v>2767366000</v>
      </c>
      <c r="H5" s="22">
        <v>2434816000</v>
      </c>
      <c r="I5" s="22">
        <v>3662822000</v>
      </c>
      <c r="J5" s="22">
        <v>3583266000</v>
      </c>
      <c r="L5">
        <f t="shared" si="1"/>
        <v>100</v>
      </c>
      <c r="M5">
        <f t="shared" si="0"/>
        <v>124.8144783795772</v>
      </c>
      <c r="N5">
        <f t="shared" si="0"/>
        <v>94.558053926968185</v>
      </c>
      <c r="O5">
        <f t="shared" si="0"/>
        <v>104.80550407094982</v>
      </c>
      <c r="P5">
        <f t="shared" si="0"/>
        <v>124.3709775751727</v>
      </c>
      <c r="Q5">
        <f t="shared" si="0"/>
        <v>178.15779461193841</v>
      </c>
      <c r="R5">
        <f t="shared" si="0"/>
        <v>156.74885390868479</v>
      </c>
      <c r="S5">
        <f t="shared" si="0"/>
        <v>235.80556007990609</v>
      </c>
      <c r="T5">
        <f t="shared" si="0"/>
        <v>230.68389510745669</v>
      </c>
    </row>
    <row r="6" spans="1:20" ht="18.75" x14ac:dyDescent="0.3">
      <c r="A6" s="23" t="s">
        <v>66</v>
      </c>
      <c r="B6" s="43">
        <v>86858000</v>
      </c>
      <c r="C6" s="22">
        <v>90914000</v>
      </c>
      <c r="D6" s="22">
        <v>133166000</v>
      </c>
      <c r="E6" s="22">
        <v>156669000</v>
      </c>
      <c r="F6" s="22">
        <v>377605000</v>
      </c>
      <c r="G6" s="22">
        <v>369541000</v>
      </c>
      <c r="H6" s="22">
        <v>280962000</v>
      </c>
      <c r="I6" s="22">
        <v>261521000</v>
      </c>
      <c r="J6" s="22">
        <v>276971000</v>
      </c>
      <c r="L6">
        <f t="shared" si="1"/>
        <v>100</v>
      </c>
      <c r="M6">
        <f t="shared" si="0"/>
        <v>104.66969075963067</v>
      </c>
      <c r="N6">
        <f t="shared" si="0"/>
        <v>153.31460544797255</v>
      </c>
      <c r="O6">
        <f t="shared" si="0"/>
        <v>180.37371341730179</v>
      </c>
      <c r="P6">
        <f t="shared" si="0"/>
        <v>434.73830850353448</v>
      </c>
      <c r="Q6">
        <f t="shared" si="0"/>
        <v>425.45418959681325</v>
      </c>
      <c r="R6">
        <f t="shared" si="0"/>
        <v>323.47279467636832</v>
      </c>
      <c r="S6">
        <f t="shared" si="0"/>
        <v>301.09028529323723</v>
      </c>
      <c r="T6">
        <f t="shared" si="0"/>
        <v>318.87793870455226</v>
      </c>
    </row>
    <row r="7" spans="1:20" ht="18.75" x14ac:dyDescent="0.3">
      <c r="A7" s="23" t="s">
        <v>67</v>
      </c>
      <c r="B7" s="43">
        <v>861444000</v>
      </c>
      <c r="C7" s="22">
        <v>1198436000</v>
      </c>
      <c r="D7" s="22">
        <v>1007022000</v>
      </c>
      <c r="E7" s="22">
        <v>1268452000</v>
      </c>
      <c r="F7" s="22">
        <v>1722930000</v>
      </c>
      <c r="G7" s="22">
        <v>2203005000</v>
      </c>
      <c r="H7" s="22">
        <v>1817869000</v>
      </c>
      <c r="I7" s="22">
        <v>2944179000</v>
      </c>
      <c r="J7" s="22">
        <v>2861739000</v>
      </c>
      <c r="L7">
        <f t="shared" si="1"/>
        <v>100</v>
      </c>
      <c r="M7">
        <f t="shared" si="0"/>
        <v>139.11943202343971</v>
      </c>
      <c r="N7">
        <f t="shared" si="0"/>
        <v>116.89929931603216</v>
      </c>
      <c r="O7">
        <f t="shared" si="0"/>
        <v>147.24718031584177</v>
      </c>
      <c r="P7">
        <f t="shared" si="0"/>
        <v>200.00487553456753</v>
      </c>
      <c r="Q7">
        <f t="shared" si="0"/>
        <v>255.73397690389626</v>
      </c>
      <c r="R7">
        <f t="shared" si="0"/>
        <v>211.02578925617914</v>
      </c>
      <c r="S7">
        <f t="shared" si="0"/>
        <v>341.77253541727612</v>
      </c>
      <c r="T7">
        <f t="shared" si="0"/>
        <v>332.20255756613312</v>
      </c>
    </row>
    <row r="8" spans="1:20" ht="18.75" x14ac:dyDescent="0.3">
      <c r="A8" s="23" t="s">
        <v>68</v>
      </c>
      <c r="B8" s="43">
        <v>46447000</v>
      </c>
      <c r="C8" s="22">
        <v>62873000</v>
      </c>
      <c r="D8" s="22">
        <v>37940000</v>
      </c>
      <c r="E8" s="22">
        <v>36512000</v>
      </c>
      <c r="F8" s="22">
        <v>21532000</v>
      </c>
      <c r="G8" s="22">
        <v>27714000</v>
      </c>
      <c r="H8" s="22">
        <v>37870000</v>
      </c>
      <c r="I8" s="22">
        <v>28394000</v>
      </c>
      <c r="J8" s="22">
        <v>39283000</v>
      </c>
      <c r="L8">
        <f t="shared" si="1"/>
        <v>100</v>
      </c>
      <c r="M8">
        <f t="shared" si="0"/>
        <v>135.36503972269469</v>
      </c>
      <c r="N8">
        <f t="shared" si="0"/>
        <v>81.684500613602594</v>
      </c>
      <c r="O8">
        <f t="shared" si="0"/>
        <v>78.610028634788037</v>
      </c>
      <c r="P8">
        <f t="shared" si="0"/>
        <v>46.358214739380372</v>
      </c>
      <c r="Q8">
        <f t="shared" si="0"/>
        <v>59.668008698085998</v>
      </c>
      <c r="R8">
        <f t="shared" si="0"/>
        <v>81.533791202876387</v>
      </c>
      <c r="S8">
        <f t="shared" si="0"/>
        <v>61.132042973711975</v>
      </c>
      <c r="T8">
        <f t="shared" si="0"/>
        <v>84.575968307963905</v>
      </c>
    </row>
    <row r="9" spans="1:20" ht="18.75" x14ac:dyDescent="0.3">
      <c r="A9" s="24" t="s">
        <v>51</v>
      </c>
      <c r="B9" s="44">
        <v>1214897000</v>
      </c>
      <c r="C9" s="25">
        <v>1270599000</v>
      </c>
      <c r="D9" s="25">
        <v>1846499000</v>
      </c>
      <c r="E9" s="25">
        <v>2126825000</v>
      </c>
      <c r="F9" s="25">
        <v>2454752000</v>
      </c>
      <c r="G9" s="25">
        <v>3088204000</v>
      </c>
      <c r="H9" s="25">
        <v>3627363000</v>
      </c>
      <c r="I9" s="25">
        <v>4865411000</v>
      </c>
      <c r="J9" s="25">
        <v>7924596000</v>
      </c>
      <c r="L9">
        <f t="shared" si="1"/>
        <v>100</v>
      </c>
      <c r="M9">
        <f t="shared" si="0"/>
        <v>104.5849154290446</v>
      </c>
      <c r="N9">
        <f t="shared" si="0"/>
        <v>151.98811092627608</v>
      </c>
      <c r="O9">
        <f t="shared" si="0"/>
        <v>175.06216576384665</v>
      </c>
      <c r="P9">
        <f t="shared" si="0"/>
        <v>202.05433053172408</v>
      </c>
      <c r="Q9">
        <f t="shared" si="0"/>
        <v>254.19471774150401</v>
      </c>
      <c r="R9">
        <f t="shared" si="0"/>
        <v>298.57370624834863</v>
      </c>
      <c r="S9">
        <f t="shared" si="0"/>
        <v>400.47929989126646</v>
      </c>
      <c r="T9">
        <f t="shared" si="0"/>
        <v>652.28542008087925</v>
      </c>
    </row>
    <row r="10" spans="1:20" ht="18.75" x14ac:dyDescent="0.3">
      <c r="A10" s="26" t="s">
        <v>63</v>
      </c>
      <c r="B10" s="44">
        <v>3274000</v>
      </c>
      <c r="C10" s="25">
        <v>7019000</v>
      </c>
      <c r="D10" s="25">
        <v>13464000</v>
      </c>
      <c r="E10" s="25">
        <v>2452000</v>
      </c>
      <c r="F10" s="25">
        <v>6577000</v>
      </c>
      <c r="G10" s="25">
        <v>7639000</v>
      </c>
      <c r="H10" s="25">
        <v>11896000</v>
      </c>
      <c r="I10" s="25">
        <v>51831000</v>
      </c>
      <c r="J10" s="25">
        <v>49081000</v>
      </c>
      <c r="L10">
        <f t="shared" si="1"/>
        <v>100</v>
      </c>
      <c r="M10">
        <f t="shared" si="0"/>
        <v>214.3860720830788</v>
      </c>
      <c r="N10">
        <f t="shared" si="0"/>
        <v>411.24007330482584</v>
      </c>
      <c r="O10">
        <f t="shared" si="0"/>
        <v>74.893097128894311</v>
      </c>
      <c r="P10">
        <f t="shared" si="0"/>
        <v>200.88576664630421</v>
      </c>
      <c r="Q10">
        <f t="shared" si="0"/>
        <v>233.32315210751372</v>
      </c>
      <c r="R10">
        <f t="shared" si="0"/>
        <v>363.34758704948075</v>
      </c>
      <c r="S10">
        <f t="shared" si="0"/>
        <v>1583.1093463653024</v>
      </c>
      <c r="T10">
        <f t="shared" si="0"/>
        <v>1499.1142333536959</v>
      </c>
    </row>
    <row r="11" spans="1:20" ht="18.75" x14ac:dyDescent="0.3">
      <c r="A11" s="26" t="s">
        <v>64</v>
      </c>
      <c r="B11" s="44">
        <v>1248000</v>
      </c>
      <c r="C11" s="25">
        <v>3202000</v>
      </c>
      <c r="D11" s="25">
        <v>2201000</v>
      </c>
      <c r="E11" s="25">
        <v>99382000</v>
      </c>
      <c r="F11" s="25">
        <v>118358000</v>
      </c>
      <c r="G11" s="25">
        <v>140183000</v>
      </c>
      <c r="H11" s="25">
        <v>122901000</v>
      </c>
      <c r="I11" s="25">
        <v>68540000</v>
      </c>
      <c r="J11" s="25">
        <v>5854000</v>
      </c>
      <c r="L11">
        <f t="shared" si="1"/>
        <v>100</v>
      </c>
      <c r="M11">
        <f t="shared" si="0"/>
        <v>256.57051282051282</v>
      </c>
      <c r="N11">
        <f t="shared" si="0"/>
        <v>176.3621794871795</v>
      </c>
      <c r="O11">
        <f t="shared" si="0"/>
        <v>7963.3012820512813</v>
      </c>
      <c r="P11">
        <f t="shared" si="0"/>
        <v>9483.8141025641016</v>
      </c>
      <c r="Q11">
        <f t="shared" si="0"/>
        <v>11232.61217948718</v>
      </c>
      <c r="R11">
        <f t="shared" si="0"/>
        <v>9847.836538461539</v>
      </c>
      <c r="S11">
        <f t="shared" si="0"/>
        <v>5491.9871794871797</v>
      </c>
      <c r="T11">
        <f t="shared" si="0"/>
        <v>469.07051282051287</v>
      </c>
    </row>
    <row r="12" spans="1:20" ht="18.75" x14ac:dyDescent="0.3">
      <c r="A12" s="26" t="s">
        <v>69</v>
      </c>
      <c r="B12" s="44">
        <v>786968000</v>
      </c>
      <c r="C12" s="25">
        <v>772512000</v>
      </c>
      <c r="D12" s="25">
        <v>1266859000</v>
      </c>
      <c r="E12" s="25">
        <v>1376499000</v>
      </c>
      <c r="F12" s="25">
        <v>1365087000</v>
      </c>
      <c r="G12" s="25">
        <v>1528666000</v>
      </c>
      <c r="H12" s="25">
        <v>1642927000</v>
      </c>
      <c r="I12" s="25">
        <v>2366014000</v>
      </c>
      <c r="J12" s="25">
        <v>3334707000</v>
      </c>
      <c r="L12">
        <f t="shared" si="1"/>
        <v>100</v>
      </c>
      <c r="M12">
        <f t="shared" si="0"/>
        <v>98.163076516453017</v>
      </c>
      <c r="N12">
        <f t="shared" si="0"/>
        <v>160.97973488121499</v>
      </c>
      <c r="O12">
        <f t="shared" si="0"/>
        <v>174.91168637098332</v>
      </c>
      <c r="P12">
        <f t="shared" si="0"/>
        <v>173.46156387553242</v>
      </c>
      <c r="Q12">
        <f t="shared" si="0"/>
        <v>194.2475424667839</v>
      </c>
      <c r="R12">
        <f t="shared" si="0"/>
        <v>208.76668428703579</v>
      </c>
      <c r="S12">
        <f t="shared" si="0"/>
        <v>300.64932754571976</v>
      </c>
      <c r="T12">
        <f t="shared" si="0"/>
        <v>423.74111780911045</v>
      </c>
    </row>
    <row r="13" spans="1:20" ht="18.75" x14ac:dyDescent="0.3">
      <c r="A13" s="26" t="s">
        <v>70</v>
      </c>
      <c r="B13" s="44">
        <v>126710000</v>
      </c>
      <c r="C13" s="25">
        <v>153200000</v>
      </c>
      <c r="D13" s="25">
        <v>403688000</v>
      </c>
      <c r="E13" s="25">
        <v>433299000</v>
      </c>
      <c r="F13" s="25">
        <v>482229000</v>
      </c>
      <c r="G13" s="25">
        <v>542762000</v>
      </c>
      <c r="H13" s="25">
        <v>593018000</v>
      </c>
      <c r="I13" s="25">
        <v>666433000</v>
      </c>
      <c r="J13" s="25">
        <v>738390000</v>
      </c>
      <c r="L13">
        <f t="shared" si="1"/>
        <v>100</v>
      </c>
      <c r="M13">
        <f t="shared" si="0"/>
        <v>120.90600584010733</v>
      </c>
      <c r="N13">
        <f t="shared" si="0"/>
        <v>318.59206061084365</v>
      </c>
      <c r="O13">
        <f t="shared" si="0"/>
        <v>341.96117117828112</v>
      </c>
      <c r="P13">
        <f t="shared" si="0"/>
        <v>380.57690789992893</v>
      </c>
      <c r="Q13">
        <f t="shared" si="0"/>
        <v>428.34977507694737</v>
      </c>
      <c r="R13">
        <f t="shared" si="0"/>
        <v>468.01199589614077</v>
      </c>
      <c r="S13">
        <f t="shared" si="0"/>
        <v>525.95138505248201</v>
      </c>
      <c r="T13">
        <f t="shared" si="0"/>
        <v>582.74011522373928</v>
      </c>
    </row>
    <row r="14" spans="1:20" ht="18.75" x14ac:dyDescent="0.3">
      <c r="A14" s="26" t="s">
        <v>71</v>
      </c>
      <c r="B14" s="44">
        <v>13918000</v>
      </c>
      <c r="C14" s="25">
        <v>62535000</v>
      </c>
      <c r="D14" s="25">
        <v>73780000</v>
      </c>
      <c r="E14" s="25">
        <v>159382000</v>
      </c>
      <c r="F14" s="25">
        <v>420990000</v>
      </c>
      <c r="G14" s="25">
        <v>798465000</v>
      </c>
      <c r="H14" s="25">
        <v>1123117000</v>
      </c>
      <c r="I14" s="25">
        <v>1449788000</v>
      </c>
      <c r="J14" s="25">
        <v>2506482000</v>
      </c>
      <c r="L14">
        <f t="shared" si="1"/>
        <v>100</v>
      </c>
      <c r="M14">
        <f t="shared" si="0"/>
        <v>449.31024572496045</v>
      </c>
      <c r="N14">
        <f t="shared" si="0"/>
        <v>530.10490012932894</v>
      </c>
      <c r="O14">
        <f t="shared" si="0"/>
        <v>1145.1501652536283</v>
      </c>
      <c r="P14">
        <f t="shared" si="0"/>
        <v>3024.7880442592327</v>
      </c>
      <c r="Q14">
        <f t="shared" si="0"/>
        <v>5736.9234085357093</v>
      </c>
      <c r="R14">
        <f t="shared" si="0"/>
        <v>8069.5286679120554</v>
      </c>
      <c r="S14">
        <f t="shared" si="0"/>
        <v>10416.640321885328</v>
      </c>
      <c r="T14">
        <f t="shared" si="0"/>
        <v>18008.923695933325</v>
      </c>
    </row>
    <row r="15" spans="1:20" ht="18.75" x14ac:dyDescent="0.3">
      <c r="A15" s="26" t="s">
        <v>6</v>
      </c>
      <c r="B15" s="44">
        <v>66928000</v>
      </c>
      <c r="C15" s="25">
        <v>45021000</v>
      </c>
      <c r="D15" s="25">
        <v>69559000</v>
      </c>
      <c r="E15" s="25">
        <v>41279000</v>
      </c>
      <c r="F15" s="25">
        <v>39219000</v>
      </c>
      <c r="G15" s="25">
        <v>51725000</v>
      </c>
      <c r="H15" s="25">
        <v>62559000</v>
      </c>
      <c r="I15" s="25">
        <v>174309000</v>
      </c>
      <c r="J15" s="25">
        <v>93452000</v>
      </c>
      <c r="L15">
        <f t="shared" si="1"/>
        <v>100</v>
      </c>
      <c r="M15">
        <f t="shared" si="0"/>
        <v>67.267810184078414</v>
      </c>
      <c r="N15">
        <f t="shared" si="0"/>
        <v>103.93109012670332</v>
      </c>
      <c r="O15">
        <f t="shared" si="0"/>
        <v>61.676727229261296</v>
      </c>
      <c r="P15">
        <f t="shared" si="0"/>
        <v>58.598792732488647</v>
      </c>
      <c r="Q15">
        <f t="shared" si="0"/>
        <v>77.284544585225916</v>
      </c>
      <c r="R15">
        <f t="shared" si="0"/>
        <v>93.472089409514709</v>
      </c>
      <c r="S15">
        <f t="shared" si="0"/>
        <v>260.44256514463302</v>
      </c>
      <c r="T15">
        <f t="shared" si="0"/>
        <v>139.63064786038728</v>
      </c>
    </row>
    <row r="16" spans="1:20" ht="18.75" x14ac:dyDescent="0.3">
      <c r="A16" s="27" t="s">
        <v>52</v>
      </c>
      <c r="B16" s="44">
        <v>3998244000</v>
      </c>
      <c r="C16" s="25">
        <v>5132606000</v>
      </c>
      <c r="D16" s="25">
        <v>4915975000</v>
      </c>
      <c r="E16" s="25">
        <v>5636808000</v>
      </c>
      <c r="F16" s="25">
        <v>7321345000</v>
      </c>
      <c r="G16" s="25">
        <v>9335949000</v>
      </c>
      <c r="H16" s="25">
        <v>9651215000</v>
      </c>
      <c r="I16" s="25">
        <v>13845661000</v>
      </c>
      <c r="J16" s="25">
        <v>17960822000</v>
      </c>
      <c r="L16">
        <f t="shared" si="1"/>
        <v>100</v>
      </c>
      <c r="M16">
        <f t="shared" si="0"/>
        <v>128.37150509073481</v>
      </c>
      <c r="N16">
        <f t="shared" si="0"/>
        <v>122.95335152131786</v>
      </c>
      <c r="O16">
        <f t="shared" si="0"/>
        <v>140.98209113800959</v>
      </c>
      <c r="P16">
        <f t="shared" si="0"/>
        <v>183.11401205129053</v>
      </c>
      <c r="Q16">
        <f t="shared" si="0"/>
        <v>233.50123204086594</v>
      </c>
      <c r="R16">
        <f t="shared" si="0"/>
        <v>241.38634360484255</v>
      </c>
      <c r="S16">
        <f t="shared" si="0"/>
        <v>346.29354786751384</v>
      </c>
      <c r="T16">
        <f t="shared" si="0"/>
        <v>449.21775659514526</v>
      </c>
    </row>
    <row r="17" spans="1:20" ht="18.75" x14ac:dyDescent="0.3">
      <c r="A17" s="3"/>
      <c r="B17" s="42"/>
      <c r="C17" s="4"/>
      <c r="D17" s="4"/>
      <c r="E17" s="4"/>
      <c r="F17" s="4"/>
      <c r="G17" s="4"/>
      <c r="H17" s="4"/>
      <c r="I17" s="4"/>
      <c r="J17" s="4"/>
    </row>
    <row r="18" spans="1:20" ht="18.75" x14ac:dyDescent="0.3">
      <c r="A18" s="28" t="s">
        <v>14</v>
      </c>
      <c r="B18" s="45">
        <v>2409067000</v>
      </c>
      <c r="C18" s="29">
        <v>3696897000</v>
      </c>
      <c r="D18" s="29">
        <v>3017431000</v>
      </c>
      <c r="E18" s="29">
        <v>3674314000</v>
      </c>
      <c r="F18" s="29">
        <v>4575629000</v>
      </c>
      <c r="G18" s="29">
        <v>5857414000</v>
      </c>
      <c r="H18" s="29">
        <v>5377292000</v>
      </c>
      <c r="I18" s="29">
        <v>10224819000</v>
      </c>
      <c r="J18" s="29">
        <v>13556998000</v>
      </c>
      <c r="L18">
        <f t="shared" si="1"/>
        <v>100</v>
      </c>
      <c r="M18">
        <f t="shared" ref="M18:M36" si="2">C18/$B18*100</f>
        <v>153.45762488133371</v>
      </c>
      <c r="N18">
        <f t="shared" ref="N18:N36" si="3">D18/$B18*100</f>
        <v>125.25309590808391</v>
      </c>
      <c r="O18">
        <f t="shared" ref="O18:O36" si="4">E18/$B18*100</f>
        <v>152.52020803074385</v>
      </c>
      <c r="P18">
        <f t="shared" ref="P18:P36" si="5">F18/$B18*100</f>
        <v>189.93365481325344</v>
      </c>
      <c r="Q18">
        <f t="shared" ref="Q18:Q36" si="6">G18/$B18*100</f>
        <v>243.14035267595298</v>
      </c>
      <c r="R18">
        <f t="shared" ref="R18:R36" si="7">H18/$B18*100</f>
        <v>223.21056242935543</v>
      </c>
      <c r="S18">
        <f t="shared" ref="S18:S36" si="8">I18/$B18*100</f>
        <v>424.43066133071437</v>
      </c>
      <c r="T18">
        <f t="shared" ref="T18:T36" si="9">J18/$B18*100</f>
        <v>562.74889822491446</v>
      </c>
    </row>
    <row r="19" spans="1:20" ht="18.75" x14ac:dyDescent="0.3">
      <c r="A19" s="30" t="s">
        <v>72</v>
      </c>
      <c r="B19" s="45">
        <v>342776000</v>
      </c>
      <c r="C19" s="29">
        <v>583691000</v>
      </c>
      <c r="D19" s="29">
        <v>513222000</v>
      </c>
      <c r="E19" s="29">
        <v>265296000</v>
      </c>
      <c r="F19" s="29">
        <v>325436000</v>
      </c>
      <c r="G19" s="29">
        <v>356880000</v>
      </c>
      <c r="H19" s="29">
        <v>342397000</v>
      </c>
      <c r="I19" s="29">
        <v>1341892000</v>
      </c>
      <c r="J19" s="29">
        <v>4427098000</v>
      </c>
      <c r="L19">
        <f t="shared" si="1"/>
        <v>100</v>
      </c>
      <c r="M19">
        <f t="shared" si="2"/>
        <v>170.28350876374074</v>
      </c>
      <c r="N19">
        <f t="shared" si="3"/>
        <v>149.72518496044063</v>
      </c>
      <c r="O19">
        <f t="shared" si="4"/>
        <v>77.396317128387054</v>
      </c>
      <c r="P19">
        <f t="shared" si="5"/>
        <v>94.941302774990078</v>
      </c>
      <c r="Q19">
        <f t="shared" si="6"/>
        <v>104.11464046491004</v>
      </c>
      <c r="R19">
        <f t="shared" si="7"/>
        <v>99.889432165612519</v>
      </c>
      <c r="S19">
        <f t="shared" si="8"/>
        <v>391.47781641655189</v>
      </c>
      <c r="T19">
        <f t="shared" si="9"/>
        <v>1291.5425817443461</v>
      </c>
    </row>
    <row r="20" spans="1:20" ht="18.75" x14ac:dyDescent="0.3">
      <c r="A20" s="30" t="s">
        <v>73</v>
      </c>
      <c r="B20" s="45">
        <v>1858627000</v>
      </c>
      <c r="C20" s="29">
        <v>2909650000</v>
      </c>
      <c r="D20" s="29">
        <v>2139683000</v>
      </c>
      <c r="E20" s="29">
        <v>2815631000</v>
      </c>
      <c r="F20" s="29">
        <v>3720176000</v>
      </c>
      <c r="G20" s="29">
        <v>4536791000</v>
      </c>
      <c r="H20" s="29">
        <v>3683188000</v>
      </c>
      <c r="I20" s="29">
        <v>5751347000</v>
      </c>
      <c r="J20" s="29">
        <v>5792577000</v>
      </c>
      <c r="L20">
        <f t="shared" si="1"/>
        <v>100</v>
      </c>
      <c r="M20">
        <f t="shared" si="2"/>
        <v>156.54835531819995</v>
      </c>
      <c r="N20">
        <f t="shared" si="3"/>
        <v>115.12170005062876</v>
      </c>
      <c r="O20">
        <f t="shared" si="4"/>
        <v>151.48983631465595</v>
      </c>
      <c r="P20">
        <f t="shared" si="5"/>
        <v>200.15721282430525</v>
      </c>
      <c r="Q20">
        <f t="shared" si="6"/>
        <v>244.09367775244846</v>
      </c>
      <c r="R20">
        <f t="shared" si="7"/>
        <v>198.1671416588697</v>
      </c>
      <c r="S20">
        <f t="shared" si="8"/>
        <v>309.44062471921478</v>
      </c>
      <c r="T20">
        <f t="shared" si="9"/>
        <v>311.65892887599284</v>
      </c>
    </row>
    <row r="21" spans="1:20" ht="18.75" x14ac:dyDescent="0.3">
      <c r="A21" s="30" t="s">
        <v>65</v>
      </c>
      <c r="B21" s="45">
        <v>10731000</v>
      </c>
      <c r="C21" s="29">
        <v>0</v>
      </c>
      <c r="D21" s="29">
        <v>31636000</v>
      </c>
      <c r="E21" s="29">
        <v>16562000</v>
      </c>
      <c r="F21" s="29">
        <v>32391000</v>
      </c>
      <c r="G21" s="29">
        <v>61275000</v>
      </c>
      <c r="H21" s="29">
        <v>235398000</v>
      </c>
      <c r="I21" s="29">
        <v>163545000</v>
      </c>
      <c r="J21" s="29">
        <v>250205000</v>
      </c>
      <c r="L21">
        <f t="shared" si="1"/>
        <v>100</v>
      </c>
      <c r="M21">
        <f t="shared" si="2"/>
        <v>0</v>
      </c>
      <c r="N21">
        <f t="shared" si="3"/>
        <v>294.80943062156371</v>
      </c>
      <c r="O21">
        <f t="shared" si="4"/>
        <v>154.337899543379</v>
      </c>
      <c r="P21">
        <f t="shared" si="5"/>
        <v>301.84512161028795</v>
      </c>
      <c r="Q21">
        <f t="shared" si="6"/>
        <v>571.00922560805145</v>
      </c>
      <c r="R21">
        <f t="shared" si="7"/>
        <v>2193.6259435280963</v>
      </c>
      <c r="S21">
        <f t="shared" si="8"/>
        <v>1524.0424937098126</v>
      </c>
      <c r="T21">
        <f t="shared" si="9"/>
        <v>2331.6093560711956</v>
      </c>
    </row>
    <row r="22" spans="1:20" ht="18.75" x14ac:dyDescent="0.3">
      <c r="A22" s="30" t="s">
        <v>18</v>
      </c>
      <c r="B22" s="45">
        <v>7532000</v>
      </c>
      <c r="C22" s="29">
        <v>12820000</v>
      </c>
      <c r="D22" s="29">
        <v>5756000</v>
      </c>
      <c r="E22" s="29">
        <v>4455000</v>
      </c>
      <c r="F22" s="29">
        <v>1672000</v>
      </c>
      <c r="G22" s="29">
        <v>8135000</v>
      </c>
      <c r="H22" s="29">
        <v>46379000</v>
      </c>
      <c r="I22" s="29">
        <v>10095000</v>
      </c>
      <c r="J22" s="29">
        <v>50728000</v>
      </c>
      <c r="L22">
        <f t="shared" si="1"/>
        <v>100</v>
      </c>
      <c r="M22">
        <f t="shared" si="2"/>
        <v>170.20711630377059</v>
      </c>
      <c r="N22">
        <f t="shared" si="3"/>
        <v>76.420605416887938</v>
      </c>
      <c r="O22">
        <f t="shared" si="4"/>
        <v>59.147636749867239</v>
      </c>
      <c r="P22">
        <f t="shared" si="5"/>
        <v>22.198619224641529</v>
      </c>
      <c r="Q22">
        <f t="shared" si="6"/>
        <v>108.00584174190122</v>
      </c>
      <c r="R22">
        <f t="shared" si="7"/>
        <v>615.75942644715883</v>
      </c>
      <c r="S22">
        <f t="shared" si="8"/>
        <v>134.02814657461496</v>
      </c>
      <c r="T22">
        <f t="shared" si="9"/>
        <v>673.49973446627723</v>
      </c>
    </row>
    <row r="23" spans="1:20" ht="18.75" x14ac:dyDescent="0.3">
      <c r="A23" s="30" t="s">
        <v>74</v>
      </c>
      <c r="B23" s="45">
        <v>8113000</v>
      </c>
      <c r="C23" s="29">
        <v>3616000</v>
      </c>
      <c r="D23" s="29">
        <v>361000</v>
      </c>
      <c r="E23" s="29">
        <v>970000</v>
      </c>
      <c r="F23" s="29">
        <v>4224000</v>
      </c>
      <c r="G23" s="29">
        <v>1799000</v>
      </c>
      <c r="H23" s="29">
        <v>3959000</v>
      </c>
      <c r="I23" s="29">
        <v>9023000</v>
      </c>
      <c r="J23" s="29">
        <v>493000</v>
      </c>
      <c r="L23">
        <f t="shared" si="1"/>
        <v>100</v>
      </c>
      <c r="M23">
        <f t="shared" si="2"/>
        <v>44.57044249969185</v>
      </c>
      <c r="N23">
        <f t="shared" si="3"/>
        <v>4.4496487119437944</v>
      </c>
      <c r="O23">
        <f t="shared" si="4"/>
        <v>11.956119807716012</v>
      </c>
      <c r="P23">
        <f t="shared" si="5"/>
        <v>52.064587698755084</v>
      </c>
      <c r="Q23">
        <f t="shared" si="6"/>
        <v>22.174288179465059</v>
      </c>
      <c r="R23">
        <f t="shared" si="7"/>
        <v>48.798225070873904</v>
      </c>
      <c r="S23">
        <f t="shared" si="8"/>
        <v>111.21656600517689</v>
      </c>
      <c r="T23">
        <f t="shared" si="9"/>
        <v>6.0766670775298905</v>
      </c>
    </row>
    <row r="24" spans="1:20" ht="18.75" x14ac:dyDescent="0.3">
      <c r="A24" s="30" t="s">
        <v>75</v>
      </c>
      <c r="B24" s="45">
        <v>85314000</v>
      </c>
      <c r="C24" s="29">
        <v>79646000</v>
      </c>
      <c r="D24" s="29">
        <v>109520000</v>
      </c>
      <c r="E24" s="29">
        <v>128043000</v>
      </c>
      <c r="F24" s="29">
        <v>140877000</v>
      </c>
      <c r="G24" s="29">
        <v>205438000</v>
      </c>
      <c r="H24" s="29">
        <v>275367000</v>
      </c>
      <c r="I24" s="29">
        <v>403308000</v>
      </c>
      <c r="J24" s="29">
        <v>554699000</v>
      </c>
      <c r="L24">
        <f t="shared" si="1"/>
        <v>100</v>
      </c>
      <c r="M24">
        <f t="shared" si="2"/>
        <v>93.356307288370019</v>
      </c>
      <c r="N24">
        <f t="shared" si="3"/>
        <v>128.37283447030967</v>
      </c>
      <c r="O24">
        <f t="shared" si="4"/>
        <v>150.08439412054292</v>
      </c>
      <c r="P24">
        <f t="shared" si="5"/>
        <v>165.12764610732117</v>
      </c>
      <c r="Q24">
        <f t="shared" si="6"/>
        <v>240.80221300138311</v>
      </c>
      <c r="R24">
        <f t="shared" si="7"/>
        <v>322.76883043814615</v>
      </c>
      <c r="S24">
        <f t="shared" si="8"/>
        <v>472.7336662212532</v>
      </c>
      <c r="T24">
        <f t="shared" si="9"/>
        <v>650.18519820896927</v>
      </c>
    </row>
    <row r="25" spans="1:20" ht="18.75" x14ac:dyDescent="0.3">
      <c r="A25" s="30" t="s">
        <v>76</v>
      </c>
      <c r="B25" s="45">
        <v>84194000</v>
      </c>
      <c r="C25" s="29">
        <v>105192000</v>
      </c>
      <c r="D25" s="29">
        <v>102718000</v>
      </c>
      <c r="E25" s="29">
        <v>105266000</v>
      </c>
      <c r="F25" s="29">
        <v>164124000</v>
      </c>
      <c r="G25" s="29">
        <v>235984000</v>
      </c>
      <c r="H25" s="29">
        <v>181276000</v>
      </c>
      <c r="I25" s="29">
        <v>295477000</v>
      </c>
      <c r="J25" s="29">
        <v>375735000</v>
      </c>
      <c r="L25">
        <f t="shared" si="1"/>
        <v>100</v>
      </c>
      <c r="M25">
        <f t="shared" si="2"/>
        <v>124.94001947882272</v>
      </c>
      <c r="N25">
        <f t="shared" si="3"/>
        <v>122.00156780768225</v>
      </c>
      <c r="O25">
        <f t="shared" si="4"/>
        <v>125.02791172767655</v>
      </c>
      <c r="P25">
        <f t="shared" si="5"/>
        <v>194.93550609307079</v>
      </c>
      <c r="Q25">
        <f t="shared" si="6"/>
        <v>280.28600612870275</v>
      </c>
      <c r="R25">
        <f t="shared" si="7"/>
        <v>215.30750409767916</v>
      </c>
      <c r="S25">
        <f t="shared" si="8"/>
        <v>350.94781100791027</v>
      </c>
      <c r="T25">
        <f t="shared" si="9"/>
        <v>446.27289355536027</v>
      </c>
    </row>
    <row r="26" spans="1:20" ht="18.75" x14ac:dyDescent="0.3">
      <c r="A26" s="31" t="s">
        <v>22</v>
      </c>
      <c r="B26" s="46">
        <v>447166000</v>
      </c>
      <c r="C26" s="32">
        <v>303771000</v>
      </c>
      <c r="D26" s="32">
        <v>556862000</v>
      </c>
      <c r="E26" s="32">
        <v>617304000</v>
      </c>
      <c r="F26" s="32">
        <v>1375067000</v>
      </c>
      <c r="G26" s="32">
        <v>1904727000</v>
      </c>
      <c r="H26" s="32">
        <v>2434798000</v>
      </c>
      <c r="I26" s="32">
        <v>1342814000</v>
      </c>
      <c r="J26" s="32">
        <v>1085569000</v>
      </c>
      <c r="L26">
        <f t="shared" si="1"/>
        <v>100</v>
      </c>
      <c r="M26">
        <f t="shared" si="2"/>
        <v>67.932490395065813</v>
      </c>
      <c r="N26">
        <f t="shared" si="3"/>
        <v>124.53138208182197</v>
      </c>
      <c r="O26">
        <f t="shared" si="4"/>
        <v>138.04806268812925</v>
      </c>
      <c r="P26">
        <f t="shared" si="5"/>
        <v>307.5070555453679</v>
      </c>
      <c r="Q26">
        <f t="shared" si="6"/>
        <v>425.95523809949771</v>
      </c>
      <c r="R26">
        <f t="shared" si="7"/>
        <v>544.49533282941911</v>
      </c>
      <c r="S26">
        <f t="shared" si="8"/>
        <v>300.29429786701132</v>
      </c>
      <c r="T26">
        <f t="shared" si="9"/>
        <v>242.76644467602634</v>
      </c>
    </row>
    <row r="27" spans="1:20" ht="18.75" x14ac:dyDescent="0.3">
      <c r="A27" s="33" t="s">
        <v>77</v>
      </c>
      <c r="B27" s="46">
        <v>366201000</v>
      </c>
      <c r="C27" s="32">
        <v>211559000</v>
      </c>
      <c r="D27" s="32">
        <v>387269000</v>
      </c>
      <c r="E27" s="32">
        <v>438549000</v>
      </c>
      <c r="F27" s="32">
        <v>1198207000</v>
      </c>
      <c r="G27" s="32">
        <v>1720198000</v>
      </c>
      <c r="H27" s="32">
        <v>2233073000</v>
      </c>
      <c r="I27" s="32">
        <v>1024003000</v>
      </c>
      <c r="J27" s="32">
        <v>749486000</v>
      </c>
      <c r="L27">
        <f t="shared" si="1"/>
        <v>100</v>
      </c>
      <c r="M27">
        <f t="shared" si="2"/>
        <v>57.771278614749818</v>
      </c>
      <c r="N27">
        <f t="shared" si="3"/>
        <v>105.75312465012384</v>
      </c>
      <c r="O27">
        <f t="shared" si="4"/>
        <v>119.75636330867474</v>
      </c>
      <c r="P27">
        <f t="shared" si="5"/>
        <v>327.19927034606678</v>
      </c>
      <c r="Q27">
        <f t="shared" si="6"/>
        <v>469.74148077148891</v>
      </c>
      <c r="R27">
        <f t="shared" si="7"/>
        <v>609.79434791275833</v>
      </c>
      <c r="S27">
        <f t="shared" si="8"/>
        <v>279.62867387036084</v>
      </c>
      <c r="T27">
        <f t="shared" si="9"/>
        <v>204.66519752813346</v>
      </c>
    </row>
    <row r="28" spans="1:20" ht="18.75" x14ac:dyDescent="0.3">
      <c r="A28" s="33" t="s">
        <v>18</v>
      </c>
      <c r="B28" s="46">
        <v>1438000</v>
      </c>
      <c r="C28" s="32">
        <v>21166000</v>
      </c>
      <c r="D28" s="32">
        <v>20246000</v>
      </c>
      <c r="E28" s="32">
        <v>0</v>
      </c>
      <c r="F28" s="32">
        <v>1338000</v>
      </c>
      <c r="G28" s="32">
        <v>1558000</v>
      </c>
      <c r="H28" s="32">
        <v>0</v>
      </c>
      <c r="I28" s="32">
        <v>0</v>
      </c>
      <c r="J28" s="32">
        <v>0</v>
      </c>
      <c r="L28">
        <f t="shared" si="1"/>
        <v>100</v>
      </c>
      <c r="M28">
        <f t="shared" si="2"/>
        <v>1471.9054242002783</v>
      </c>
      <c r="N28">
        <f t="shared" si="3"/>
        <v>1407.9276773296244</v>
      </c>
      <c r="O28">
        <f t="shared" si="4"/>
        <v>0</v>
      </c>
      <c r="P28">
        <f t="shared" si="5"/>
        <v>93.04589707927677</v>
      </c>
      <c r="Q28">
        <f t="shared" si="6"/>
        <v>108.34492350486786</v>
      </c>
      <c r="R28">
        <f t="shared" si="7"/>
        <v>0</v>
      </c>
      <c r="S28">
        <f t="shared" si="8"/>
        <v>0</v>
      </c>
      <c r="T28">
        <f t="shared" si="9"/>
        <v>0</v>
      </c>
    </row>
    <row r="29" spans="1:20" ht="18.75" x14ac:dyDescent="0.3">
      <c r="A29" s="33" t="s">
        <v>78</v>
      </c>
      <c r="B29" s="46">
        <v>43428000</v>
      </c>
      <c r="C29" s="32">
        <v>53257000</v>
      </c>
      <c r="D29" s="32">
        <v>63264000</v>
      </c>
      <c r="E29" s="32">
        <v>61408000</v>
      </c>
      <c r="F29" s="32">
        <v>97183000</v>
      </c>
      <c r="G29" s="32">
        <v>101459000</v>
      </c>
      <c r="H29" s="32">
        <v>153260000</v>
      </c>
      <c r="I29" s="32">
        <v>180980000</v>
      </c>
      <c r="J29" s="32">
        <v>164888000</v>
      </c>
      <c r="L29">
        <f t="shared" si="1"/>
        <v>100</v>
      </c>
      <c r="M29">
        <f t="shared" si="2"/>
        <v>122.63286359031041</v>
      </c>
      <c r="N29">
        <f t="shared" si="3"/>
        <v>145.67560099474991</v>
      </c>
      <c r="O29">
        <f t="shared" si="4"/>
        <v>141.40186055079673</v>
      </c>
      <c r="P29">
        <f t="shared" si="5"/>
        <v>223.77958920512114</v>
      </c>
      <c r="Q29">
        <f t="shared" si="6"/>
        <v>233.62577139172882</v>
      </c>
      <c r="R29">
        <f t="shared" si="7"/>
        <v>352.90595928893799</v>
      </c>
      <c r="S29">
        <f t="shared" si="8"/>
        <v>416.73574652298055</v>
      </c>
      <c r="T29">
        <f t="shared" si="9"/>
        <v>379.68131159620521</v>
      </c>
    </row>
    <row r="30" spans="1:20" ht="18.75" x14ac:dyDescent="0.3">
      <c r="A30" s="33" t="s">
        <v>20</v>
      </c>
      <c r="B30" s="46">
        <v>36099000</v>
      </c>
      <c r="C30" s="32">
        <v>15930000</v>
      </c>
      <c r="D30" s="32">
        <v>74273000</v>
      </c>
      <c r="E30" s="32">
        <v>60141000</v>
      </c>
      <c r="F30" s="32">
        <v>54886000</v>
      </c>
      <c r="G30" s="32">
        <v>81512000</v>
      </c>
      <c r="H30" s="32">
        <v>48465000</v>
      </c>
      <c r="I30" s="32">
        <v>129591000</v>
      </c>
      <c r="J30" s="32">
        <v>147739000</v>
      </c>
      <c r="L30">
        <f t="shared" si="1"/>
        <v>100</v>
      </c>
      <c r="M30">
        <f t="shared" si="2"/>
        <v>44.128646222887056</v>
      </c>
      <c r="N30">
        <f t="shared" si="3"/>
        <v>205.74808166431202</v>
      </c>
      <c r="O30">
        <f t="shared" si="4"/>
        <v>166.60018283054933</v>
      </c>
      <c r="P30">
        <f t="shared" si="5"/>
        <v>152.04299288068921</v>
      </c>
      <c r="Q30">
        <f t="shared" si="6"/>
        <v>225.80126873320592</v>
      </c>
      <c r="R30">
        <f t="shared" si="7"/>
        <v>134.25579655946146</v>
      </c>
      <c r="S30">
        <f t="shared" si="8"/>
        <v>358.98778359511346</v>
      </c>
      <c r="T30">
        <f t="shared" si="9"/>
        <v>409.26064433917838</v>
      </c>
    </row>
    <row r="31" spans="1:20" ht="18.75" x14ac:dyDescent="0.3">
      <c r="A31" s="34" t="s">
        <v>79</v>
      </c>
      <c r="B31" s="47">
        <v>1142011000</v>
      </c>
      <c r="C31" s="35">
        <v>1131938000</v>
      </c>
      <c r="D31" s="35">
        <v>1341682000</v>
      </c>
      <c r="E31" s="35">
        <v>1345190000</v>
      </c>
      <c r="F31" s="35">
        <v>1370649000</v>
      </c>
      <c r="G31" s="35">
        <v>1573808000</v>
      </c>
      <c r="H31" s="35">
        <v>1839125000</v>
      </c>
      <c r="I31" s="35">
        <v>2278028000</v>
      </c>
      <c r="J31" s="35">
        <v>3318255000</v>
      </c>
      <c r="L31">
        <f t="shared" si="1"/>
        <v>100</v>
      </c>
      <c r="M31">
        <f t="shared" si="2"/>
        <v>99.117959459234626</v>
      </c>
      <c r="N31">
        <f t="shared" si="3"/>
        <v>117.4841573329854</v>
      </c>
      <c r="O31">
        <f t="shared" si="4"/>
        <v>117.79133475947255</v>
      </c>
      <c r="P31">
        <f t="shared" si="5"/>
        <v>120.02064778710537</v>
      </c>
      <c r="Q31">
        <f t="shared" si="6"/>
        <v>137.8102312499617</v>
      </c>
      <c r="R31">
        <f t="shared" si="7"/>
        <v>161.04266946640621</v>
      </c>
      <c r="S31">
        <f t="shared" si="8"/>
        <v>199.4751364041152</v>
      </c>
      <c r="T31">
        <f t="shared" si="9"/>
        <v>290.56243766478605</v>
      </c>
    </row>
    <row r="32" spans="1:20" ht="18.75" x14ac:dyDescent="0.3">
      <c r="A32" s="36" t="s">
        <v>80</v>
      </c>
      <c r="B32" s="47">
        <v>999994000</v>
      </c>
      <c r="C32" s="35">
        <v>990088000</v>
      </c>
      <c r="D32" s="35">
        <v>1265617000</v>
      </c>
      <c r="E32" s="35">
        <v>1262687000</v>
      </c>
      <c r="F32" s="35">
        <v>1326116000</v>
      </c>
      <c r="G32" s="35">
        <v>1524537000</v>
      </c>
      <c r="H32" s="35">
        <v>1779236000</v>
      </c>
      <c r="I32" s="35">
        <v>2205269000</v>
      </c>
      <c r="J32" s="35">
        <v>3229140000</v>
      </c>
      <c r="L32">
        <f t="shared" si="1"/>
        <v>100</v>
      </c>
      <c r="M32">
        <f t="shared" si="2"/>
        <v>99.009394056364343</v>
      </c>
      <c r="N32">
        <f t="shared" si="3"/>
        <v>126.56245937475626</v>
      </c>
      <c r="O32">
        <f t="shared" si="4"/>
        <v>126.26945761674571</v>
      </c>
      <c r="P32">
        <f t="shared" si="5"/>
        <v>132.61239567437403</v>
      </c>
      <c r="Q32">
        <f t="shared" si="6"/>
        <v>152.45461472768838</v>
      </c>
      <c r="R32">
        <f t="shared" si="7"/>
        <v>177.92466754800529</v>
      </c>
      <c r="S32">
        <f t="shared" si="8"/>
        <v>220.52822316933901</v>
      </c>
      <c r="T32">
        <f t="shared" si="9"/>
        <v>322.91593749562497</v>
      </c>
    </row>
    <row r="33" spans="1:20" ht="18.75" x14ac:dyDescent="0.3">
      <c r="A33" s="37" t="s">
        <v>25</v>
      </c>
      <c r="B33" s="47">
        <v>335456000</v>
      </c>
      <c r="C33" s="35">
        <v>335456000</v>
      </c>
      <c r="D33" s="35">
        <v>335456000</v>
      </c>
      <c r="E33" s="35">
        <v>335456000</v>
      </c>
      <c r="F33" s="35">
        <v>335456000</v>
      </c>
      <c r="G33" s="35">
        <v>335456000</v>
      </c>
      <c r="H33" s="35">
        <v>335456000</v>
      </c>
      <c r="I33" s="35">
        <v>335456000</v>
      </c>
      <c r="J33" s="35">
        <v>335456000</v>
      </c>
      <c r="L33">
        <f t="shared" si="1"/>
        <v>100</v>
      </c>
      <c r="M33">
        <f t="shared" si="2"/>
        <v>100</v>
      </c>
      <c r="N33">
        <f t="shared" si="3"/>
        <v>100</v>
      </c>
      <c r="O33">
        <f t="shared" si="4"/>
        <v>100</v>
      </c>
      <c r="P33">
        <f t="shared" si="5"/>
        <v>100</v>
      </c>
      <c r="Q33">
        <f t="shared" si="6"/>
        <v>100</v>
      </c>
      <c r="R33">
        <f t="shared" si="7"/>
        <v>100</v>
      </c>
      <c r="S33">
        <f t="shared" si="8"/>
        <v>100</v>
      </c>
      <c r="T33">
        <f t="shared" si="9"/>
        <v>100</v>
      </c>
    </row>
    <row r="34" spans="1:20" ht="18.75" x14ac:dyDescent="0.3">
      <c r="A34" s="37" t="s">
        <v>81</v>
      </c>
      <c r="B34" s="47">
        <v>51375000</v>
      </c>
      <c r="C34" s="35">
        <v>55851000</v>
      </c>
      <c r="D34" s="35">
        <v>22348000</v>
      </c>
      <c r="E34" s="35">
        <v>28314000</v>
      </c>
      <c r="F34" s="35">
        <v>28314000</v>
      </c>
      <c r="G34" s="35">
        <v>28314000</v>
      </c>
      <c r="H34" s="35">
        <v>41029000</v>
      </c>
      <c r="I34" s="35">
        <v>46195000</v>
      </c>
      <c r="J34" s="35">
        <v>48909000</v>
      </c>
      <c r="L34">
        <f t="shared" si="1"/>
        <v>100</v>
      </c>
      <c r="M34">
        <f t="shared" si="2"/>
        <v>108.71240875912409</v>
      </c>
      <c r="N34">
        <f t="shared" si="3"/>
        <v>43.499756690997565</v>
      </c>
      <c r="O34">
        <f t="shared" si="4"/>
        <v>55.112408759124087</v>
      </c>
      <c r="P34">
        <f t="shared" si="5"/>
        <v>55.112408759124087</v>
      </c>
      <c r="Q34">
        <f t="shared" si="6"/>
        <v>55.112408759124087</v>
      </c>
      <c r="R34">
        <f t="shared" si="7"/>
        <v>79.861800486618009</v>
      </c>
      <c r="S34">
        <f t="shared" si="8"/>
        <v>89.917274939172756</v>
      </c>
      <c r="T34">
        <f t="shared" si="9"/>
        <v>95.199999999999989</v>
      </c>
    </row>
    <row r="35" spans="1:20" ht="18.75" x14ac:dyDescent="0.3">
      <c r="A35" s="37" t="s">
        <v>82</v>
      </c>
      <c r="B35" s="47">
        <v>206486000</v>
      </c>
      <c r="C35" s="35">
        <v>172540000</v>
      </c>
      <c r="D35" s="35">
        <v>136346000</v>
      </c>
      <c r="E35" s="35">
        <v>239297000</v>
      </c>
      <c r="F35" s="35">
        <v>334583000</v>
      </c>
      <c r="G35" s="35">
        <v>227257000</v>
      </c>
      <c r="H35" s="35">
        <v>168010000</v>
      </c>
      <c r="I35" s="35">
        <v>0</v>
      </c>
      <c r="J35" s="35">
        <v>0</v>
      </c>
      <c r="L35">
        <f t="shared" si="1"/>
        <v>100</v>
      </c>
      <c r="M35">
        <f t="shared" si="2"/>
        <v>83.560144513429478</v>
      </c>
      <c r="N35">
        <f t="shared" si="3"/>
        <v>66.031595362397454</v>
      </c>
      <c r="O35">
        <f t="shared" si="4"/>
        <v>115.89018141665778</v>
      </c>
      <c r="P35">
        <f t="shared" si="5"/>
        <v>162.03665139525199</v>
      </c>
      <c r="Q35">
        <f t="shared" si="6"/>
        <v>110.05927762657033</v>
      </c>
      <c r="R35">
        <f t="shared" si="7"/>
        <v>81.366291177125802</v>
      </c>
      <c r="S35">
        <f t="shared" si="8"/>
        <v>0</v>
      </c>
      <c r="T35">
        <f t="shared" si="9"/>
        <v>0</v>
      </c>
    </row>
    <row r="36" spans="1:20" ht="18.75" x14ac:dyDescent="0.3">
      <c r="A36" s="34" t="s">
        <v>83</v>
      </c>
      <c r="B36" s="47">
        <v>142017000</v>
      </c>
      <c r="C36" s="35">
        <v>141850000</v>
      </c>
      <c r="D36" s="35">
        <v>76065000</v>
      </c>
      <c r="E36" s="35">
        <v>82503000</v>
      </c>
      <c r="F36" s="35">
        <v>44533000</v>
      </c>
      <c r="G36" s="35">
        <v>49271000</v>
      </c>
      <c r="H36" s="35">
        <v>59889000</v>
      </c>
      <c r="I36" s="35">
        <v>72759000</v>
      </c>
      <c r="J36" s="35">
        <v>89115000</v>
      </c>
      <c r="L36">
        <f t="shared" si="1"/>
        <v>100</v>
      </c>
      <c r="M36">
        <f t="shared" si="2"/>
        <v>99.882408444059507</v>
      </c>
      <c r="N36">
        <f t="shared" si="3"/>
        <v>53.560489237204003</v>
      </c>
      <c r="O36">
        <f t="shared" si="4"/>
        <v>58.093749339867763</v>
      </c>
      <c r="P36">
        <f t="shared" si="5"/>
        <v>31.357513537111753</v>
      </c>
      <c r="Q36">
        <f t="shared" si="6"/>
        <v>34.693733848764587</v>
      </c>
      <c r="R36">
        <f t="shared" si="7"/>
        <v>42.170303555208179</v>
      </c>
      <c r="S36">
        <f t="shared" si="8"/>
        <v>51.232598914214499</v>
      </c>
      <c r="T36">
        <f t="shared" si="9"/>
        <v>62.749529985846763</v>
      </c>
    </row>
    <row r="37" spans="1:20" ht="18.75" x14ac:dyDescent="0.3">
      <c r="A37" s="20"/>
      <c r="B37" s="42"/>
      <c r="C37" s="4"/>
      <c r="D37" s="4"/>
      <c r="E37" s="4"/>
      <c r="F37" s="4"/>
      <c r="G37" s="4"/>
      <c r="H37" s="4"/>
      <c r="I37" s="4"/>
      <c r="J37" s="4"/>
    </row>
    <row r="38" spans="1:20" ht="18.75" x14ac:dyDescent="0.3">
      <c r="A38" s="20"/>
      <c r="B38" s="42"/>
      <c r="C38" s="4"/>
      <c r="D38" s="4"/>
      <c r="E38" s="4"/>
      <c r="F38" s="4"/>
      <c r="G38" s="4"/>
      <c r="H38" s="4"/>
      <c r="I38" s="4"/>
      <c r="J38" s="4"/>
    </row>
    <row r="39" spans="1:20" ht="18.75" x14ac:dyDescent="0.3">
      <c r="A39" s="20"/>
      <c r="B39" s="42"/>
      <c r="C39" s="4"/>
      <c r="D39" s="4"/>
      <c r="E39" s="4"/>
      <c r="F39" s="4"/>
      <c r="G39" s="4"/>
      <c r="H39" s="4"/>
      <c r="I39" s="4"/>
      <c r="J39" s="4"/>
    </row>
    <row r="40" spans="1:20" ht="18.75" x14ac:dyDescent="0.3">
      <c r="A40" s="38" t="s">
        <v>96</v>
      </c>
      <c r="B40" s="48">
        <v>5289967000</v>
      </c>
      <c r="C40" s="39">
        <v>6976564000</v>
      </c>
      <c r="D40" s="39">
        <v>7028972000</v>
      </c>
      <c r="E40" s="39">
        <v>6217957000</v>
      </c>
      <c r="F40" s="39">
        <v>7767303000</v>
      </c>
      <c r="G40" s="39">
        <v>9250461000</v>
      </c>
      <c r="H40" s="39">
        <v>9540494000</v>
      </c>
      <c r="I40" s="39">
        <v>12100938000</v>
      </c>
      <c r="J40" s="39">
        <v>15852300000</v>
      </c>
      <c r="L40">
        <f t="shared" si="1"/>
        <v>100</v>
      </c>
      <c r="M40">
        <f t="shared" ref="M40:M55" si="10">C40/$B40*100</f>
        <v>131.8829399124796</v>
      </c>
      <c r="N40">
        <f t="shared" ref="N40:N55" si="11">D40/$B40*100</f>
        <v>132.87364552557702</v>
      </c>
      <c r="O40">
        <f t="shared" ref="O40:O55" si="12">E40/$B40*100</f>
        <v>117.54245347844325</v>
      </c>
      <c r="P40">
        <f t="shared" ref="P40:P55" si="13">F40/$B40*100</f>
        <v>146.8308403436165</v>
      </c>
      <c r="Q40">
        <f t="shared" ref="Q40:Q55" si="14">G40/$B40*100</f>
        <v>174.86802847730431</v>
      </c>
      <c r="R40">
        <f t="shared" ref="R40:R55" si="15">H40/$B40*100</f>
        <v>180.35072808582737</v>
      </c>
      <c r="S40">
        <f t="shared" ref="S40:S55" si="16">I40/$B40*100</f>
        <v>228.75261792748424</v>
      </c>
      <c r="T40">
        <f t="shared" ref="T40:T55" si="17">J40/$B40*100</f>
        <v>299.6672758072026</v>
      </c>
    </row>
    <row r="41" spans="1:20" ht="18.75" x14ac:dyDescent="0.3">
      <c r="A41" s="40" t="s">
        <v>32</v>
      </c>
      <c r="B41" s="48">
        <v>4546426000</v>
      </c>
      <c r="C41" s="39">
        <v>5722003000</v>
      </c>
      <c r="D41" s="39">
        <v>6190414000</v>
      </c>
      <c r="E41" s="39">
        <v>5133478000</v>
      </c>
      <c r="F41" s="39">
        <v>6197419000</v>
      </c>
      <c r="G41" s="39">
        <v>7292391000</v>
      </c>
      <c r="H41" s="39">
        <v>7426021000</v>
      </c>
      <c r="I41" s="39">
        <v>9673251000</v>
      </c>
      <c r="J41" s="39">
        <v>11570079000</v>
      </c>
      <c r="L41">
        <f t="shared" si="1"/>
        <v>100</v>
      </c>
      <c r="M41">
        <f t="shared" si="10"/>
        <v>125.85716780609648</v>
      </c>
      <c r="N41">
        <f t="shared" si="11"/>
        <v>136.16000788311521</v>
      </c>
      <c r="O41">
        <f t="shared" si="12"/>
        <v>112.91238436521347</v>
      </c>
      <c r="P41">
        <f t="shared" si="13"/>
        <v>136.31408495376368</v>
      </c>
      <c r="Q41">
        <f t="shared" si="14"/>
        <v>160.39832167069255</v>
      </c>
      <c r="R41">
        <f t="shared" si="15"/>
        <v>163.3375534980664</v>
      </c>
      <c r="S41">
        <f t="shared" si="16"/>
        <v>212.76604963987097</v>
      </c>
      <c r="T41">
        <f t="shared" si="17"/>
        <v>254.48734896377948</v>
      </c>
    </row>
    <row r="42" spans="1:20" ht="18.75" x14ac:dyDescent="0.3">
      <c r="A42" s="40" t="s">
        <v>84</v>
      </c>
      <c r="B42" s="48">
        <v>743541000</v>
      </c>
      <c r="C42" s="39">
        <v>1254561000</v>
      </c>
      <c r="D42" s="39">
        <v>838558000</v>
      </c>
      <c r="E42" s="39">
        <v>1084479000</v>
      </c>
      <c r="F42" s="39">
        <v>1569884000</v>
      </c>
      <c r="G42" s="39">
        <v>1958070000</v>
      </c>
      <c r="H42" s="39">
        <v>2114473000</v>
      </c>
      <c r="I42" s="39">
        <v>2427687000</v>
      </c>
      <c r="J42" s="39">
        <v>4282221000</v>
      </c>
      <c r="L42">
        <f t="shared" si="1"/>
        <v>100</v>
      </c>
      <c r="M42">
        <f t="shared" si="10"/>
        <v>168.72788454167289</v>
      </c>
      <c r="N42">
        <f t="shared" si="11"/>
        <v>112.77898596042451</v>
      </c>
      <c r="O42">
        <f t="shared" si="12"/>
        <v>145.85328852074062</v>
      </c>
      <c r="P42">
        <f t="shared" si="13"/>
        <v>211.13617137454423</v>
      </c>
      <c r="Q42">
        <f t="shared" si="14"/>
        <v>263.34391782026813</v>
      </c>
      <c r="R42">
        <f t="shared" si="15"/>
        <v>284.3788035898491</v>
      </c>
      <c r="S42">
        <f t="shared" si="16"/>
        <v>326.50344769151934</v>
      </c>
      <c r="T42">
        <f t="shared" si="17"/>
        <v>575.92264582585221</v>
      </c>
    </row>
    <row r="43" spans="1:20" ht="18.75" x14ac:dyDescent="0.3">
      <c r="A43" s="40" t="s">
        <v>34</v>
      </c>
      <c r="B43" s="48">
        <v>613546000</v>
      </c>
      <c r="C43" s="39">
        <v>816287000</v>
      </c>
      <c r="D43" s="39">
        <v>911560000</v>
      </c>
      <c r="E43" s="39">
        <v>928722000</v>
      </c>
      <c r="F43" s="39">
        <v>1116349000</v>
      </c>
      <c r="G43" s="39">
        <v>1373498000</v>
      </c>
      <c r="H43" s="39">
        <v>1553673000</v>
      </c>
      <c r="I43" s="39">
        <v>1927576000</v>
      </c>
      <c r="J43" s="39">
        <v>2437019000</v>
      </c>
      <c r="L43">
        <f t="shared" si="1"/>
        <v>100</v>
      </c>
      <c r="M43">
        <f t="shared" si="10"/>
        <v>133.04414012967243</v>
      </c>
      <c r="N43">
        <f t="shared" si="11"/>
        <v>148.57239717967357</v>
      </c>
      <c r="O43">
        <f t="shared" si="12"/>
        <v>151.3695794610347</v>
      </c>
      <c r="P43">
        <f t="shared" si="13"/>
        <v>181.9503346122377</v>
      </c>
      <c r="Q43">
        <f t="shared" si="14"/>
        <v>223.86226949568572</v>
      </c>
      <c r="R43">
        <f t="shared" si="15"/>
        <v>253.22844578890579</v>
      </c>
      <c r="S43">
        <f t="shared" si="16"/>
        <v>314.16976070253901</v>
      </c>
      <c r="T43">
        <f t="shared" si="17"/>
        <v>397.20232875774599</v>
      </c>
    </row>
    <row r="44" spans="1:20" ht="18.75" x14ac:dyDescent="0.3">
      <c r="A44" s="41" t="s">
        <v>85</v>
      </c>
      <c r="B44" s="48">
        <v>133091000</v>
      </c>
      <c r="C44" s="39">
        <v>182018000</v>
      </c>
      <c r="D44" s="39">
        <v>169686000</v>
      </c>
      <c r="E44" s="39">
        <v>161283000</v>
      </c>
      <c r="F44" s="39">
        <v>186993000</v>
      </c>
      <c r="G44" s="39">
        <v>220456000</v>
      </c>
      <c r="H44" s="39">
        <v>240981000</v>
      </c>
      <c r="I44" s="39">
        <v>292152000</v>
      </c>
      <c r="J44" s="39">
        <v>340785000</v>
      </c>
      <c r="L44">
        <f t="shared" si="1"/>
        <v>100</v>
      </c>
      <c r="M44">
        <f t="shared" si="10"/>
        <v>136.76206505323424</v>
      </c>
      <c r="N44">
        <f t="shared" si="11"/>
        <v>127.49622438782487</v>
      </c>
      <c r="O44">
        <f t="shared" si="12"/>
        <v>121.18249919228197</v>
      </c>
      <c r="P44">
        <f t="shared" si="13"/>
        <v>140.50010894801301</v>
      </c>
      <c r="Q44">
        <f t="shared" si="14"/>
        <v>165.64305625474302</v>
      </c>
      <c r="R44">
        <f t="shared" si="15"/>
        <v>181.06483533822723</v>
      </c>
      <c r="S44">
        <f t="shared" si="16"/>
        <v>219.51296481354862</v>
      </c>
      <c r="T44">
        <f t="shared" si="17"/>
        <v>256.05412837832762</v>
      </c>
    </row>
    <row r="45" spans="1:20" ht="18.75" x14ac:dyDescent="0.3">
      <c r="A45" s="41" t="s">
        <v>86</v>
      </c>
      <c r="B45" s="48">
        <v>410033000</v>
      </c>
      <c r="C45" s="39">
        <v>545915000</v>
      </c>
      <c r="D45" s="39">
        <v>672137000</v>
      </c>
      <c r="E45" s="39">
        <v>671219000</v>
      </c>
      <c r="F45" s="39">
        <v>826217000</v>
      </c>
      <c r="G45" s="39">
        <v>1032212000</v>
      </c>
      <c r="H45" s="39">
        <v>1163662000</v>
      </c>
      <c r="I45" s="39">
        <v>1445198000</v>
      </c>
      <c r="J45" s="39">
        <v>1846306000</v>
      </c>
      <c r="L45">
        <f t="shared" si="1"/>
        <v>100</v>
      </c>
      <c r="M45">
        <f t="shared" si="10"/>
        <v>133.13928391129494</v>
      </c>
      <c r="N45">
        <f t="shared" si="11"/>
        <v>163.92265988347279</v>
      </c>
      <c r="O45">
        <f t="shared" si="12"/>
        <v>163.69877546441384</v>
      </c>
      <c r="P45">
        <f t="shared" si="13"/>
        <v>201.50012316081876</v>
      </c>
      <c r="Q45">
        <f t="shared" si="14"/>
        <v>251.7387624898484</v>
      </c>
      <c r="R45">
        <f t="shared" si="15"/>
        <v>283.79715778973889</v>
      </c>
      <c r="S45">
        <f t="shared" si="16"/>
        <v>352.45894842610232</v>
      </c>
      <c r="T45">
        <f t="shared" si="17"/>
        <v>450.28229435191804</v>
      </c>
    </row>
    <row r="46" spans="1:20" ht="18.75" x14ac:dyDescent="0.3">
      <c r="A46" s="41" t="s">
        <v>87</v>
      </c>
      <c r="B46" s="48">
        <v>70422000</v>
      </c>
      <c r="C46" s="39">
        <v>88354000</v>
      </c>
      <c r="D46" s="39">
        <v>69737000</v>
      </c>
      <c r="E46" s="39">
        <v>96220000</v>
      </c>
      <c r="F46" s="39">
        <v>103139000</v>
      </c>
      <c r="G46" s="39">
        <v>120830000</v>
      </c>
      <c r="H46" s="39">
        <v>149030000</v>
      </c>
      <c r="I46" s="39">
        <v>190226000</v>
      </c>
      <c r="J46" s="39">
        <v>249928000</v>
      </c>
      <c r="L46">
        <f t="shared" si="1"/>
        <v>100</v>
      </c>
      <c r="M46">
        <f t="shared" si="10"/>
        <v>125.46363352361479</v>
      </c>
      <c r="N46">
        <f t="shared" si="11"/>
        <v>99.027292607423817</v>
      </c>
      <c r="O46">
        <f t="shared" si="12"/>
        <v>136.63343841413194</v>
      </c>
      <c r="P46">
        <f t="shared" si="13"/>
        <v>146.45849308454743</v>
      </c>
      <c r="Q46">
        <f t="shared" si="14"/>
        <v>171.57990400727044</v>
      </c>
      <c r="R46">
        <f t="shared" si="15"/>
        <v>211.62420834398344</v>
      </c>
      <c r="S46">
        <f t="shared" si="16"/>
        <v>270.12297293459426</v>
      </c>
      <c r="T46">
        <f t="shared" si="17"/>
        <v>354.90045724347505</v>
      </c>
    </row>
    <row r="47" spans="1:20" ht="18.75" x14ac:dyDescent="0.3">
      <c r="A47" s="40" t="s">
        <v>88</v>
      </c>
      <c r="B47" s="48">
        <v>52304000</v>
      </c>
      <c r="C47" s="39">
        <v>84280000</v>
      </c>
      <c r="D47" s="39">
        <v>494781000</v>
      </c>
      <c r="E47" s="39">
        <v>391681000</v>
      </c>
      <c r="F47" s="39">
        <v>131365000</v>
      </c>
      <c r="G47" s="39">
        <v>433707000</v>
      </c>
      <c r="H47" s="39">
        <v>428094000</v>
      </c>
      <c r="I47" s="39">
        <v>779250000</v>
      </c>
      <c r="J47" s="39">
        <v>879126000</v>
      </c>
      <c r="L47">
        <f t="shared" si="1"/>
        <v>100</v>
      </c>
      <c r="M47">
        <f t="shared" si="10"/>
        <v>161.13490364025697</v>
      </c>
      <c r="N47">
        <f t="shared" si="11"/>
        <v>945.97162740899353</v>
      </c>
      <c r="O47">
        <f t="shared" si="12"/>
        <v>748.85477210156012</v>
      </c>
      <c r="P47">
        <f t="shared" si="13"/>
        <v>251.15669929642092</v>
      </c>
      <c r="Q47">
        <f t="shared" si="14"/>
        <v>829.2042673600489</v>
      </c>
      <c r="R47">
        <f t="shared" si="15"/>
        <v>818.47277454879168</v>
      </c>
      <c r="S47">
        <f t="shared" si="16"/>
        <v>1489.847812786785</v>
      </c>
      <c r="T47">
        <f t="shared" si="17"/>
        <v>1680.8007035790763</v>
      </c>
    </row>
    <row r="48" spans="1:20" ht="18.75" x14ac:dyDescent="0.3">
      <c r="A48" s="40" t="s">
        <v>89</v>
      </c>
      <c r="B48" s="48">
        <v>14488000</v>
      </c>
      <c r="C48" s="39">
        <v>116006000</v>
      </c>
      <c r="D48" s="39">
        <v>521527000</v>
      </c>
      <c r="E48" s="39">
        <v>410757000</v>
      </c>
      <c r="F48" s="39">
        <v>440107000</v>
      </c>
      <c r="G48" s="39">
        <v>706007000</v>
      </c>
      <c r="H48" s="39">
        <v>625062000</v>
      </c>
      <c r="I48" s="39">
        <v>842873000</v>
      </c>
      <c r="J48" s="39">
        <v>2242200000</v>
      </c>
      <c r="L48">
        <f t="shared" si="1"/>
        <v>100</v>
      </c>
      <c r="M48">
        <f t="shared" si="10"/>
        <v>800.70403092214258</v>
      </c>
      <c r="N48">
        <f t="shared" si="11"/>
        <v>3599.7170071783544</v>
      </c>
      <c r="O48">
        <f t="shared" si="12"/>
        <v>2835.1532302595251</v>
      </c>
      <c r="P48">
        <f t="shared" si="13"/>
        <v>3037.7346769740475</v>
      </c>
      <c r="Q48">
        <f t="shared" si="14"/>
        <v>4873.0466593042511</v>
      </c>
      <c r="R48">
        <f t="shared" si="15"/>
        <v>4314.3429044726672</v>
      </c>
      <c r="S48">
        <f t="shared" si="16"/>
        <v>5817.7319160684701</v>
      </c>
      <c r="T48">
        <f t="shared" si="17"/>
        <v>15476.25621203755</v>
      </c>
    </row>
    <row r="49" spans="1:20" ht="18.75" x14ac:dyDescent="0.3">
      <c r="A49" s="40" t="s">
        <v>53</v>
      </c>
      <c r="B49" s="48">
        <v>655082000</v>
      </c>
      <c r="C49" s="39">
        <v>687563000</v>
      </c>
      <c r="D49" s="39">
        <v>311506000</v>
      </c>
      <c r="E49" s="39">
        <v>222607000</v>
      </c>
      <c r="F49" s="39">
        <v>571879000</v>
      </c>
      <c r="G49" s="39">
        <v>1066185000</v>
      </c>
      <c r="H49" s="39">
        <v>970537000</v>
      </c>
      <c r="I49" s="39">
        <v>1194317000</v>
      </c>
      <c r="J49" s="39">
        <v>3969830000</v>
      </c>
      <c r="L49">
        <f t="shared" si="1"/>
        <v>100</v>
      </c>
      <c r="M49">
        <f t="shared" si="10"/>
        <v>104.95831056264713</v>
      </c>
      <c r="N49">
        <f t="shared" si="11"/>
        <v>47.552214837226487</v>
      </c>
      <c r="O49">
        <f t="shared" si="12"/>
        <v>33.981547348270901</v>
      </c>
      <c r="P49">
        <f t="shared" si="13"/>
        <v>87.29884197703494</v>
      </c>
      <c r="Q49">
        <f t="shared" si="14"/>
        <v>162.75596032252452</v>
      </c>
      <c r="R49">
        <f t="shared" si="15"/>
        <v>148.15504013238038</v>
      </c>
      <c r="S49">
        <f t="shared" si="16"/>
        <v>182.31564903325079</v>
      </c>
      <c r="T49">
        <f t="shared" si="17"/>
        <v>606.00504974949695</v>
      </c>
    </row>
    <row r="50" spans="1:20" ht="18.75" x14ac:dyDescent="0.3">
      <c r="A50" s="40" t="s">
        <v>54</v>
      </c>
      <c r="B50" s="48">
        <v>768509000</v>
      </c>
      <c r="C50" s="39">
        <v>1106647000</v>
      </c>
      <c r="D50" s="39">
        <v>363563000</v>
      </c>
      <c r="E50" s="39">
        <v>462128000</v>
      </c>
      <c r="F50" s="39">
        <v>590182000</v>
      </c>
      <c r="G50" s="39">
        <v>1304279000</v>
      </c>
      <c r="H50" s="39">
        <v>1176133000</v>
      </c>
      <c r="I50" s="39">
        <v>1646768000</v>
      </c>
      <c r="J50" s="39">
        <v>3917899000</v>
      </c>
      <c r="L50">
        <f t="shared" si="1"/>
        <v>100</v>
      </c>
      <c r="M50">
        <f t="shared" si="10"/>
        <v>143.9992244723224</v>
      </c>
      <c r="N50">
        <f t="shared" si="11"/>
        <v>47.307578701095238</v>
      </c>
      <c r="O50">
        <f t="shared" si="12"/>
        <v>60.133062852874851</v>
      </c>
      <c r="P50">
        <f t="shared" si="13"/>
        <v>76.795717421656747</v>
      </c>
      <c r="Q50">
        <f t="shared" si="14"/>
        <v>169.71551406684893</v>
      </c>
      <c r="R50">
        <f t="shared" si="15"/>
        <v>153.04088826545947</v>
      </c>
      <c r="S50">
        <f t="shared" si="16"/>
        <v>214.28089976825254</v>
      </c>
      <c r="T50">
        <f t="shared" si="17"/>
        <v>509.80522023814945</v>
      </c>
    </row>
    <row r="51" spans="1:20" ht="18.75" x14ac:dyDescent="0.3">
      <c r="A51" s="40" t="s">
        <v>39</v>
      </c>
      <c r="B51" s="48">
        <v>54384000</v>
      </c>
      <c r="C51" s="39">
        <v>-12536000</v>
      </c>
      <c r="D51" s="39">
        <v>-151805000</v>
      </c>
      <c r="E51" s="39">
        <v>-102840000</v>
      </c>
      <c r="F51" s="39">
        <v>126490000</v>
      </c>
      <c r="G51" s="39">
        <v>74178000</v>
      </c>
      <c r="H51" s="39">
        <v>164148000</v>
      </c>
      <c r="I51" s="39">
        <v>-15963000</v>
      </c>
      <c r="J51" s="39">
        <v>443200000</v>
      </c>
      <c r="L51">
        <f t="shared" si="1"/>
        <v>100</v>
      </c>
      <c r="M51">
        <f t="shared" si="10"/>
        <v>-23.050897322741985</v>
      </c>
      <c r="N51">
        <f t="shared" si="11"/>
        <v>-279.13540747278614</v>
      </c>
      <c r="O51">
        <f t="shared" si="12"/>
        <v>-189.09973521624005</v>
      </c>
      <c r="P51">
        <f t="shared" si="13"/>
        <v>232.58679023242129</v>
      </c>
      <c r="Q51">
        <f t="shared" si="14"/>
        <v>136.39673433362753</v>
      </c>
      <c r="R51">
        <f t="shared" si="15"/>
        <v>301.83142100617829</v>
      </c>
      <c r="S51">
        <f t="shared" si="16"/>
        <v>-29.352383053839365</v>
      </c>
      <c r="T51">
        <f t="shared" si="17"/>
        <v>814.94557222712558</v>
      </c>
    </row>
    <row r="52" spans="1:20" ht="18.75" x14ac:dyDescent="0.3">
      <c r="A52" s="40" t="s">
        <v>55</v>
      </c>
      <c r="B52" s="48">
        <v>7305000</v>
      </c>
      <c r="C52" s="39">
        <v>17061000</v>
      </c>
      <c r="D52" s="39">
        <v>-27812000</v>
      </c>
      <c r="E52" s="39">
        <v>-9355000</v>
      </c>
      <c r="F52" s="39">
        <v>22368000</v>
      </c>
      <c r="G52" s="39">
        <v>5601000</v>
      </c>
      <c r="H52" s="39">
        <v>-20614000</v>
      </c>
      <c r="I52" s="39">
        <v>-87304000</v>
      </c>
      <c r="J52" s="39">
        <v>42314000</v>
      </c>
      <c r="L52">
        <f t="shared" si="1"/>
        <v>100</v>
      </c>
      <c r="M52">
        <f t="shared" si="10"/>
        <v>233.55236139630389</v>
      </c>
      <c r="N52">
        <f t="shared" si="11"/>
        <v>-380.72553045859001</v>
      </c>
      <c r="O52">
        <f t="shared" si="12"/>
        <v>-128.06297056810402</v>
      </c>
      <c r="P52">
        <f t="shared" si="13"/>
        <v>306.20123203285419</v>
      </c>
      <c r="Q52">
        <f t="shared" si="14"/>
        <v>76.673511293634505</v>
      </c>
      <c r="R52">
        <f t="shared" si="15"/>
        <v>-282.19028062970568</v>
      </c>
      <c r="S52">
        <f t="shared" si="16"/>
        <v>-1195.1266255989049</v>
      </c>
      <c r="T52">
        <f t="shared" si="17"/>
        <v>579.2470910335386</v>
      </c>
    </row>
    <row r="53" spans="1:20" ht="18.75" x14ac:dyDescent="0.3">
      <c r="A53" s="41" t="s">
        <v>90</v>
      </c>
      <c r="B53" s="48">
        <v>20509000</v>
      </c>
      <c r="C53" s="39">
        <v>22319000</v>
      </c>
      <c r="D53" s="39">
        <v>7428000</v>
      </c>
      <c r="E53" s="39">
        <v>2379000</v>
      </c>
      <c r="F53" s="39">
        <v>24456000</v>
      </c>
      <c r="G53" s="39">
        <v>16615000</v>
      </c>
      <c r="H53" s="39">
        <v>28365000</v>
      </c>
      <c r="I53" s="39">
        <v>20050000</v>
      </c>
      <c r="J53" s="39">
        <v>19943000</v>
      </c>
      <c r="L53">
        <f t="shared" si="1"/>
        <v>100</v>
      </c>
      <c r="M53">
        <f t="shared" si="10"/>
        <v>108.82539372958213</v>
      </c>
      <c r="N53">
        <f t="shared" si="11"/>
        <v>36.218245648251987</v>
      </c>
      <c r="O53">
        <f t="shared" si="12"/>
        <v>11.599785460041932</v>
      </c>
      <c r="P53">
        <f t="shared" si="13"/>
        <v>119.24520942025451</v>
      </c>
      <c r="Q53">
        <f t="shared" si="14"/>
        <v>81.013213711053695</v>
      </c>
      <c r="R53">
        <f t="shared" si="15"/>
        <v>138.30513433126922</v>
      </c>
      <c r="S53">
        <f t="shared" si="16"/>
        <v>97.761958164708176</v>
      </c>
      <c r="T53">
        <f t="shared" si="17"/>
        <v>97.240235993953874</v>
      </c>
    </row>
    <row r="54" spans="1:20" ht="18.75" x14ac:dyDescent="0.3">
      <c r="A54" s="41" t="s">
        <v>91</v>
      </c>
      <c r="B54" s="48">
        <v>13204000</v>
      </c>
      <c r="C54" s="39">
        <v>5258000</v>
      </c>
      <c r="D54" s="39">
        <v>35240000</v>
      </c>
      <c r="E54" s="39">
        <v>11734000</v>
      </c>
      <c r="F54" s="39">
        <v>2088000</v>
      </c>
      <c r="G54" s="39">
        <v>11014000</v>
      </c>
      <c r="H54" s="39">
        <v>48979000</v>
      </c>
      <c r="I54" s="39">
        <v>107354000</v>
      </c>
      <c r="J54" s="39">
        <v>-22371000</v>
      </c>
      <c r="L54">
        <f t="shared" si="1"/>
        <v>100</v>
      </c>
      <c r="M54">
        <f t="shared" si="10"/>
        <v>39.821266282944563</v>
      </c>
      <c r="N54">
        <f t="shared" si="11"/>
        <v>266.88882156922148</v>
      </c>
      <c r="O54">
        <f t="shared" si="12"/>
        <v>88.867009996970609</v>
      </c>
      <c r="P54">
        <f t="shared" si="13"/>
        <v>15.813389881853984</v>
      </c>
      <c r="Q54">
        <f t="shared" si="14"/>
        <v>83.414116934262353</v>
      </c>
      <c r="R54">
        <f t="shared" si="15"/>
        <v>370.94062405331715</v>
      </c>
      <c r="S54">
        <f t="shared" si="16"/>
        <v>813.04150257497736</v>
      </c>
      <c r="T54">
        <f t="shared" si="17"/>
        <v>-169.42593153589823</v>
      </c>
    </row>
    <row r="55" spans="1:20" ht="18.75" x14ac:dyDescent="0.3">
      <c r="A55" s="38" t="s">
        <v>41</v>
      </c>
      <c r="B55" s="48">
        <v>47079000</v>
      </c>
      <c r="C55" s="39">
        <v>-29597000</v>
      </c>
      <c r="D55" s="39">
        <v>-123993000</v>
      </c>
      <c r="E55" s="39">
        <v>-93485000</v>
      </c>
      <c r="F55" s="39">
        <v>104122000</v>
      </c>
      <c r="G55" s="39">
        <v>68577000</v>
      </c>
      <c r="H55" s="39">
        <v>184762000</v>
      </c>
      <c r="I55" s="39">
        <v>71341000</v>
      </c>
      <c r="J55" s="39">
        <v>400886000</v>
      </c>
      <c r="L55">
        <f t="shared" si="1"/>
        <v>100</v>
      </c>
      <c r="M55">
        <f t="shared" si="10"/>
        <v>-62.866670914845258</v>
      </c>
      <c r="N55">
        <f t="shared" si="11"/>
        <v>-263.37220416746317</v>
      </c>
      <c r="O55">
        <f t="shared" si="12"/>
        <v>-198.57048790331146</v>
      </c>
      <c r="P55">
        <f t="shared" si="13"/>
        <v>221.16442575245861</v>
      </c>
      <c r="Q55">
        <f t="shared" si="14"/>
        <v>145.6636717007583</v>
      </c>
      <c r="R55">
        <f t="shared" si="15"/>
        <v>392.45098663947829</v>
      </c>
      <c r="S55">
        <f t="shared" si="16"/>
        <v>151.53465451687589</v>
      </c>
      <c r="T55">
        <f t="shared" si="17"/>
        <v>851.51766180250218</v>
      </c>
    </row>
    <row r="61" spans="1:20" ht="21" x14ac:dyDescent="0.35">
      <c r="L61" s="54" t="s">
        <v>94</v>
      </c>
      <c r="M61" s="54"/>
      <c r="N61" s="54"/>
      <c r="O61" s="54"/>
    </row>
    <row r="79" spans="12:15" ht="18.75" x14ac:dyDescent="0.3">
      <c r="L79" s="55" t="s">
        <v>95</v>
      </c>
      <c r="M79" s="55"/>
      <c r="N79" s="55"/>
      <c r="O79" s="55"/>
    </row>
    <row r="97" spans="12:17" ht="18.75" x14ac:dyDescent="0.3">
      <c r="L97" s="55" t="s">
        <v>97</v>
      </c>
      <c r="M97" s="55"/>
      <c r="N97" s="55"/>
      <c r="O97" s="55"/>
      <c r="P97" s="55"/>
      <c r="Q97" s="55"/>
    </row>
  </sheetData>
  <mergeCells count="4">
    <mergeCell ref="L1:T1"/>
    <mergeCell ref="L61:O61"/>
    <mergeCell ref="L79:O79"/>
    <mergeCell ref="L97:Q97"/>
  </mergeCells>
  <pageMargins left="0.7" right="0.7" top="0.75" bottom="0.75" header="0.3" footer="0.3"/>
  <pageSetup paperSize="9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91"/>
  <sheetViews>
    <sheetView tabSelected="1" topLeftCell="A37" zoomScale="205" zoomScaleNormal="205" workbookViewId="0">
      <selection activeCell="D46" sqref="D46"/>
    </sheetView>
  </sheetViews>
  <sheetFormatPr defaultRowHeight="15" x14ac:dyDescent="0.25"/>
  <cols>
    <col min="2" max="2" width="53.85546875" customWidth="1"/>
    <col min="3" max="3" width="15.5703125" bestFit="1" customWidth="1"/>
    <col min="4" max="4" width="17.5703125" bestFit="1" customWidth="1"/>
    <col min="5" max="5" width="1.42578125" customWidth="1"/>
    <col min="6" max="6" width="52.7109375" bestFit="1" customWidth="1"/>
    <col min="7" max="7" width="14.85546875" bestFit="1" customWidth="1"/>
    <col min="8" max="8" width="17.5703125" bestFit="1" customWidth="1"/>
  </cols>
  <sheetData>
    <row r="2" spans="2:8" ht="26.25" x14ac:dyDescent="0.4">
      <c r="B2" s="50" t="s">
        <v>43</v>
      </c>
      <c r="C2" s="50"/>
      <c r="D2" s="50"/>
      <c r="E2" s="50"/>
      <c r="F2" s="50"/>
      <c r="G2" s="50"/>
      <c r="H2" s="50"/>
    </row>
    <row r="3" spans="2:8" ht="5.25" customHeight="1" x14ac:dyDescent="0.25">
      <c r="B3" s="5"/>
      <c r="C3" s="5"/>
      <c r="D3" s="5"/>
      <c r="E3" s="5"/>
      <c r="F3" s="5"/>
      <c r="G3" s="5"/>
      <c r="H3" s="5"/>
    </row>
    <row r="4" spans="2:8" x14ac:dyDescent="0.25">
      <c r="E4" s="6"/>
    </row>
    <row r="5" spans="2:8" x14ac:dyDescent="0.25">
      <c r="C5" s="19" t="s">
        <v>0</v>
      </c>
      <c r="D5" s="19" t="s">
        <v>42</v>
      </c>
      <c r="E5" s="6"/>
      <c r="G5" s="19" t="s">
        <v>0</v>
      </c>
      <c r="H5" s="19" t="s">
        <v>42</v>
      </c>
    </row>
    <row r="6" spans="2:8" x14ac:dyDescent="0.25">
      <c r="B6" s="1" t="s">
        <v>1</v>
      </c>
      <c r="C6" s="59">
        <v>8980250000</v>
      </c>
      <c r="D6" s="59">
        <v>10036226000</v>
      </c>
      <c r="E6" s="6"/>
      <c r="F6" s="1" t="s">
        <v>14</v>
      </c>
      <c r="G6" s="59">
        <v>10224819000</v>
      </c>
      <c r="H6" s="59">
        <v>13556998000</v>
      </c>
    </row>
    <row r="7" spans="2:8" x14ac:dyDescent="0.25">
      <c r="B7" s="2" t="s">
        <v>2</v>
      </c>
      <c r="C7" s="59">
        <v>2000337000</v>
      </c>
      <c r="D7" s="59">
        <v>3085661000</v>
      </c>
      <c r="E7" s="6"/>
      <c r="F7" s="2" t="s">
        <v>15</v>
      </c>
      <c r="G7" s="59">
        <v>1341892000</v>
      </c>
      <c r="H7" s="59">
        <v>4427098000</v>
      </c>
    </row>
    <row r="8" spans="2:8" x14ac:dyDescent="0.25">
      <c r="B8" s="2" t="s">
        <v>3</v>
      </c>
      <c r="C8" s="59">
        <v>3662822000</v>
      </c>
      <c r="D8" s="59">
        <v>3583266000</v>
      </c>
      <c r="E8" s="6"/>
      <c r="F8" s="2" t="s">
        <v>16</v>
      </c>
      <c r="G8" s="59">
        <v>2142397000</v>
      </c>
      <c r="H8" s="59">
        <v>2000447000</v>
      </c>
    </row>
    <row r="9" spans="2:8" x14ac:dyDescent="0.25">
      <c r="B9" s="2" t="s">
        <v>4</v>
      </c>
      <c r="C9" s="59">
        <v>261521000</v>
      </c>
      <c r="D9" s="59">
        <v>276971000</v>
      </c>
      <c r="E9" s="6"/>
      <c r="F9" s="2" t="s">
        <v>17</v>
      </c>
      <c r="G9" s="59">
        <v>5751347000</v>
      </c>
      <c r="H9" s="59">
        <v>5792577000</v>
      </c>
    </row>
    <row r="10" spans="2:8" x14ac:dyDescent="0.25">
      <c r="B10" s="2" t="s">
        <v>5</v>
      </c>
      <c r="C10" s="59">
        <v>2944179000</v>
      </c>
      <c r="D10" s="59">
        <v>2861739000</v>
      </c>
      <c r="E10" s="6"/>
      <c r="F10" s="2" t="s">
        <v>18</v>
      </c>
      <c r="G10" s="59">
        <v>10095000</v>
      </c>
      <c r="H10" s="59">
        <v>50728000</v>
      </c>
    </row>
    <row r="11" spans="2:8" x14ac:dyDescent="0.25">
      <c r="B11" s="2" t="s">
        <v>7</v>
      </c>
      <c r="C11" s="59">
        <v>28394000</v>
      </c>
      <c r="D11" s="59">
        <v>39283000</v>
      </c>
      <c r="E11" s="6"/>
      <c r="F11" s="2" t="s">
        <v>19</v>
      </c>
      <c r="G11" s="59">
        <v>403308000</v>
      </c>
      <c r="H11" s="59">
        <v>554699000</v>
      </c>
    </row>
    <row r="12" spans="2:8" x14ac:dyDescent="0.25">
      <c r="B12" s="2"/>
      <c r="C12" s="59"/>
      <c r="D12" s="59"/>
      <c r="E12" s="6"/>
      <c r="F12" s="2" t="s">
        <v>21</v>
      </c>
      <c r="G12" s="59">
        <v>295477000</v>
      </c>
      <c r="H12" s="59">
        <v>375735000</v>
      </c>
    </row>
    <row r="13" spans="2:8" x14ac:dyDescent="0.25">
      <c r="C13" s="59"/>
      <c r="D13" s="59"/>
      <c r="E13" s="6"/>
      <c r="G13" s="59"/>
      <c r="H13" s="59"/>
    </row>
    <row r="14" spans="2:8" x14ac:dyDescent="0.25">
      <c r="C14" s="59"/>
      <c r="D14" s="59"/>
      <c r="E14" s="6"/>
      <c r="F14" s="1" t="s">
        <v>22</v>
      </c>
      <c r="G14" s="59">
        <v>1342814000</v>
      </c>
      <c r="H14" s="59">
        <v>1085569000</v>
      </c>
    </row>
    <row r="15" spans="2:8" x14ac:dyDescent="0.25">
      <c r="B15" s="1" t="s">
        <v>8</v>
      </c>
      <c r="C15" s="59">
        <v>4865411000</v>
      </c>
      <c r="D15" s="59">
        <v>7924596000</v>
      </c>
      <c r="E15" s="6"/>
      <c r="F15" s="2" t="s">
        <v>15</v>
      </c>
      <c r="G15" s="59">
        <v>1024003000</v>
      </c>
      <c r="H15" s="59">
        <v>749486000</v>
      </c>
    </row>
    <row r="16" spans="2:8" x14ac:dyDescent="0.25">
      <c r="B16" s="2" t="s">
        <v>3</v>
      </c>
      <c r="C16" s="59">
        <v>68540000</v>
      </c>
      <c r="D16" s="59">
        <v>5854000</v>
      </c>
      <c r="E16" s="6"/>
      <c r="F16" s="2" t="s">
        <v>17</v>
      </c>
      <c r="G16" s="59">
        <v>1959000</v>
      </c>
      <c r="H16" s="59">
        <v>14631000</v>
      </c>
    </row>
    <row r="17" spans="2:8" x14ac:dyDescent="0.25">
      <c r="B17" s="2" t="s">
        <v>9</v>
      </c>
      <c r="C17" s="59">
        <v>1449788000</v>
      </c>
      <c r="D17" s="59">
        <v>2506482000</v>
      </c>
      <c r="E17" s="6"/>
      <c r="F17" s="2" t="s">
        <v>19</v>
      </c>
      <c r="G17" s="59">
        <v>180980000</v>
      </c>
      <c r="H17" s="59">
        <v>164888000</v>
      </c>
    </row>
    <row r="18" spans="2:8" x14ac:dyDescent="0.25">
      <c r="B18" s="2" t="s">
        <v>10</v>
      </c>
      <c r="C18" s="59">
        <v>2366014000</v>
      </c>
      <c r="D18" s="59">
        <v>3334707000</v>
      </c>
      <c r="E18" s="6"/>
      <c r="F18" s="2" t="s">
        <v>20</v>
      </c>
      <c r="G18" s="59">
        <v>129591000</v>
      </c>
      <c r="H18" s="59">
        <v>147739000</v>
      </c>
    </row>
    <row r="19" spans="2:8" x14ac:dyDescent="0.25">
      <c r="B19" s="2" t="s">
        <v>11</v>
      </c>
      <c r="C19" s="59">
        <v>666433000</v>
      </c>
      <c r="D19" s="59">
        <v>738390000</v>
      </c>
      <c r="E19" s="6"/>
      <c r="F19" s="2" t="s">
        <v>21</v>
      </c>
      <c r="G19" s="59">
        <v>6281000</v>
      </c>
      <c r="H19" s="59">
        <v>8825000</v>
      </c>
    </row>
    <row r="20" spans="2:8" x14ac:dyDescent="0.25">
      <c r="B20" s="2" t="s">
        <v>6</v>
      </c>
      <c r="C20" s="59">
        <v>174309000</v>
      </c>
      <c r="D20" s="59">
        <v>93452000</v>
      </c>
      <c r="E20" s="6"/>
      <c r="F20" s="1" t="s">
        <v>23</v>
      </c>
      <c r="G20" s="59">
        <v>72759000</v>
      </c>
      <c r="H20" s="59">
        <v>89115000</v>
      </c>
    </row>
    <row r="21" spans="2:8" x14ac:dyDescent="0.25">
      <c r="B21" s="2" t="s">
        <v>12</v>
      </c>
      <c r="C21" s="59">
        <v>7060000</v>
      </c>
      <c r="D21" s="59">
        <v>6248000</v>
      </c>
      <c r="E21" s="6"/>
      <c r="G21" s="59"/>
      <c r="H21" s="59"/>
    </row>
    <row r="22" spans="2:8" x14ac:dyDescent="0.25">
      <c r="E22" s="6"/>
      <c r="F22" s="3" t="s">
        <v>24</v>
      </c>
      <c r="G22" s="59">
        <v>2205269000</v>
      </c>
      <c r="H22" s="59">
        <v>3229140000</v>
      </c>
    </row>
    <row r="23" spans="2:8" x14ac:dyDescent="0.25">
      <c r="E23" s="6"/>
      <c r="F23" s="2" t="s">
        <v>25</v>
      </c>
      <c r="G23" s="59">
        <v>335456000</v>
      </c>
      <c r="H23" s="59">
        <v>335456000</v>
      </c>
    </row>
    <row r="24" spans="2:8" x14ac:dyDescent="0.25">
      <c r="E24" s="6"/>
      <c r="F24" s="2" t="s">
        <v>26</v>
      </c>
      <c r="G24" s="59">
        <v>103165000</v>
      </c>
      <c r="H24" s="59">
        <v>103776000</v>
      </c>
    </row>
    <row r="25" spans="2:8" x14ac:dyDescent="0.25">
      <c r="E25" s="6"/>
      <c r="F25" s="2" t="s">
        <v>27</v>
      </c>
      <c r="G25" s="59">
        <v>-10959000</v>
      </c>
      <c r="H25" s="59">
        <v>-10521000</v>
      </c>
    </row>
    <row r="26" spans="2:8" x14ac:dyDescent="0.25">
      <c r="E26" s="6"/>
      <c r="F26" s="2" t="s">
        <v>28</v>
      </c>
      <c r="G26" s="59">
        <v>55108000</v>
      </c>
      <c r="H26" s="59">
        <v>371153000</v>
      </c>
    </row>
    <row r="27" spans="2:8" x14ac:dyDescent="0.25">
      <c r="E27" s="6"/>
      <c r="F27" s="2" t="s">
        <v>29</v>
      </c>
      <c r="G27" s="59">
        <v>7518000</v>
      </c>
      <c r="H27" s="59">
        <v>108631000</v>
      </c>
    </row>
    <row r="28" spans="2:8" x14ac:dyDescent="0.25">
      <c r="B28" s="3" t="s">
        <v>13</v>
      </c>
      <c r="C28" s="59">
        <v>13845661000</v>
      </c>
      <c r="D28" s="59">
        <v>17960822000</v>
      </c>
      <c r="E28" s="6"/>
      <c r="F28" s="3" t="s">
        <v>30</v>
      </c>
      <c r="G28" s="59">
        <v>13845661000</v>
      </c>
      <c r="H28" s="59">
        <v>17960822000</v>
      </c>
    </row>
    <row r="31" spans="2:8" ht="24" customHeight="1" x14ac:dyDescent="0.25">
      <c r="B31" s="51" t="s">
        <v>46</v>
      </c>
      <c r="C31" s="51"/>
      <c r="D31" s="51"/>
    </row>
    <row r="32" spans="2:8" ht="3.75" customHeight="1" x14ac:dyDescent="0.25">
      <c r="B32" s="6"/>
      <c r="C32" s="6"/>
      <c r="D32" s="6"/>
    </row>
    <row r="33" spans="2:4" x14ac:dyDescent="0.25">
      <c r="B33" s="3"/>
    </row>
    <row r="34" spans="2:4" x14ac:dyDescent="0.25">
      <c r="B34" s="3"/>
      <c r="C34" s="19" t="s">
        <v>0</v>
      </c>
      <c r="D34" s="19" t="s">
        <v>42</v>
      </c>
    </row>
    <row r="35" spans="2:4" x14ac:dyDescent="0.25">
      <c r="B35" s="3" t="s">
        <v>31</v>
      </c>
      <c r="C35" s="59">
        <v>12100938000</v>
      </c>
      <c r="D35" s="59">
        <v>15852300000</v>
      </c>
    </row>
    <row r="36" spans="2:4" x14ac:dyDescent="0.25">
      <c r="B36" s="1" t="s">
        <v>32</v>
      </c>
      <c r="C36" s="59">
        <v>9673251000</v>
      </c>
      <c r="D36" s="59">
        <v>11570079000</v>
      </c>
    </row>
    <row r="37" spans="2:4" x14ac:dyDescent="0.25">
      <c r="B37" s="11" t="s">
        <v>33</v>
      </c>
      <c r="C37" s="64">
        <v>2427687000</v>
      </c>
      <c r="D37" s="64">
        <v>4282221000</v>
      </c>
    </row>
    <row r="38" spans="2:4" x14ac:dyDescent="0.25">
      <c r="B38" s="1" t="s">
        <v>34</v>
      </c>
      <c r="C38" s="59">
        <v>1927576000</v>
      </c>
      <c r="D38" s="59">
        <v>2437019000</v>
      </c>
    </row>
    <row r="39" spans="2:4" x14ac:dyDescent="0.25">
      <c r="B39" s="65" t="s">
        <v>124</v>
      </c>
      <c r="C39" s="64">
        <v>500111000</v>
      </c>
      <c r="D39" s="64">
        <v>1845202000</v>
      </c>
    </row>
    <row r="40" spans="2:4" x14ac:dyDescent="0.25">
      <c r="B40" s="1" t="s">
        <v>36</v>
      </c>
      <c r="C40" s="59">
        <v>779250000</v>
      </c>
      <c r="D40" s="59">
        <v>879126000</v>
      </c>
    </row>
    <row r="41" spans="2:4" x14ac:dyDescent="0.25">
      <c r="B41" s="1" t="s">
        <v>37</v>
      </c>
      <c r="C41" s="59">
        <v>842873000</v>
      </c>
      <c r="D41" s="59">
        <v>2242200000</v>
      </c>
    </row>
    <row r="42" spans="2:4" x14ac:dyDescent="0.25">
      <c r="B42" s="65" t="s">
        <v>125</v>
      </c>
      <c r="C42" s="64">
        <v>436488000</v>
      </c>
      <c r="D42" s="64">
        <v>482128000</v>
      </c>
    </row>
    <row r="43" spans="2:4" x14ac:dyDescent="0.25">
      <c r="B43" s="66" t="s">
        <v>126</v>
      </c>
      <c r="C43" s="59">
        <f>C42-C44</f>
        <v>452451000</v>
      </c>
      <c r="D43" s="59">
        <f>D42-D44</f>
        <v>38928000</v>
      </c>
    </row>
    <row r="44" spans="2:4" x14ac:dyDescent="0.25">
      <c r="B44" s="11" t="s">
        <v>39</v>
      </c>
      <c r="C44" s="64">
        <v>-15963000</v>
      </c>
      <c r="D44" s="64">
        <v>443200000</v>
      </c>
    </row>
    <row r="45" spans="2:4" x14ac:dyDescent="0.25">
      <c r="B45" s="1" t="s">
        <v>40</v>
      </c>
      <c r="C45" s="59">
        <v>-87304000</v>
      </c>
      <c r="D45" s="59">
        <v>42314000</v>
      </c>
    </row>
    <row r="46" spans="2:4" x14ac:dyDescent="0.25">
      <c r="B46" s="18" t="s">
        <v>41</v>
      </c>
      <c r="C46" s="64">
        <v>71341000</v>
      </c>
      <c r="D46" s="64">
        <v>400886000</v>
      </c>
    </row>
    <row r="55" spans="2:4" ht="23.25" x14ac:dyDescent="0.35">
      <c r="B55" s="56" t="s">
        <v>98</v>
      </c>
      <c r="C55" s="56"/>
      <c r="D55" s="56"/>
    </row>
    <row r="56" spans="2:4" ht="21" x14ac:dyDescent="0.35">
      <c r="B56" s="57" t="s">
        <v>99</v>
      </c>
    </row>
    <row r="57" spans="2:4" ht="18.75" x14ac:dyDescent="0.3">
      <c r="B57" s="62" t="s">
        <v>100</v>
      </c>
      <c r="C57" s="61">
        <f>D6/H6</f>
        <v>0.74029855282120716</v>
      </c>
    </row>
    <row r="58" spans="2:4" ht="18.75" x14ac:dyDescent="0.3">
      <c r="B58" s="62" t="s">
        <v>101</v>
      </c>
      <c r="C58" s="61">
        <f>(D6-D10)/H6</f>
        <v>0.52920912137038012</v>
      </c>
    </row>
    <row r="59" spans="2:4" ht="18.75" x14ac:dyDescent="0.3">
      <c r="B59" s="62" t="s">
        <v>102</v>
      </c>
      <c r="C59" s="61">
        <f>D7/H6</f>
        <v>0.22760650993678688</v>
      </c>
    </row>
    <row r="60" spans="2:4" ht="18.75" x14ac:dyDescent="0.3">
      <c r="B60" s="62" t="s">
        <v>103</v>
      </c>
      <c r="C60" s="61">
        <f>(H6-D7)/D10</f>
        <v>3.6590817681137238</v>
      </c>
    </row>
    <row r="61" spans="2:4" ht="18.75" x14ac:dyDescent="0.3">
      <c r="B61" s="62" t="s">
        <v>104</v>
      </c>
      <c r="C61" s="59">
        <f>(D6-H6)</f>
        <v>-3520772000</v>
      </c>
    </row>
    <row r="62" spans="2:4" ht="18.75" x14ac:dyDescent="0.3">
      <c r="B62" s="58"/>
    </row>
    <row r="63" spans="2:4" ht="21" x14ac:dyDescent="0.35">
      <c r="B63" s="57" t="s">
        <v>105</v>
      </c>
    </row>
    <row r="64" spans="2:4" ht="18.75" x14ac:dyDescent="0.3">
      <c r="B64" s="62" t="s">
        <v>106</v>
      </c>
      <c r="C64" s="61">
        <f>(H6+H14)/H28</f>
        <v>0.81525038219297541</v>
      </c>
    </row>
    <row r="65" spans="2:3" ht="18.75" x14ac:dyDescent="0.3">
      <c r="B65" s="62" t="s">
        <v>107</v>
      </c>
      <c r="C65" s="61">
        <f>H22/(H14+H6)</f>
        <v>0.22053100388750141</v>
      </c>
    </row>
    <row r="66" spans="2:3" ht="18.75" x14ac:dyDescent="0.3">
      <c r="B66" s="62" t="s">
        <v>108</v>
      </c>
      <c r="C66" s="61">
        <f>D42/D43</f>
        <v>12.385121249486231</v>
      </c>
    </row>
    <row r="67" spans="2:3" ht="18.75" x14ac:dyDescent="0.3">
      <c r="B67" s="62" t="s">
        <v>109</v>
      </c>
      <c r="C67" s="61">
        <f>(H25)/H23</f>
        <v>-3.1363278641610225E-2</v>
      </c>
    </row>
    <row r="68" spans="2:3" ht="18.75" x14ac:dyDescent="0.3">
      <c r="B68" s="62" t="s">
        <v>110</v>
      </c>
      <c r="C68" s="63">
        <f>H6/(H6+H14)</f>
        <v>0.92586211147266728</v>
      </c>
    </row>
    <row r="69" spans="2:3" ht="18.75" x14ac:dyDescent="0.3">
      <c r="B69" s="62" t="s">
        <v>111</v>
      </c>
      <c r="C69" s="63">
        <f>H6/H28</f>
        <v>0.7548094402360872</v>
      </c>
    </row>
    <row r="70" spans="2:3" ht="18.75" x14ac:dyDescent="0.3">
      <c r="B70" s="62" t="s">
        <v>112</v>
      </c>
      <c r="C70" s="63">
        <f>H14/(H6+H14)</f>
        <v>7.4137888527332677E-2</v>
      </c>
    </row>
    <row r="71" spans="2:3" ht="18.75" x14ac:dyDescent="0.3">
      <c r="B71" s="62" t="s">
        <v>113</v>
      </c>
      <c r="C71" s="63">
        <f>H14/H28</f>
        <v>6.0440941956888164E-2</v>
      </c>
    </row>
    <row r="73" spans="2:3" ht="21" x14ac:dyDescent="0.35">
      <c r="B73" s="57" t="s">
        <v>114</v>
      </c>
    </row>
    <row r="74" spans="2:3" ht="18.75" x14ac:dyDescent="0.3">
      <c r="B74" s="62" t="s">
        <v>115</v>
      </c>
      <c r="C74" s="61">
        <f>D35/((C8+D8)/2)</f>
        <v>4.3754091863085298</v>
      </c>
    </row>
    <row r="75" spans="2:3" ht="18.75" x14ac:dyDescent="0.3">
      <c r="B75" s="62" t="s">
        <v>116</v>
      </c>
      <c r="C75" s="61">
        <f>360/C74</f>
        <v>82.278018962548018</v>
      </c>
    </row>
    <row r="76" spans="2:3" ht="18.75" x14ac:dyDescent="0.3">
      <c r="B76" s="62" t="s">
        <v>117</v>
      </c>
      <c r="C76" s="61">
        <f>D36/((C10+D10)/2)</f>
        <v>3.9856157114172124</v>
      </c>
    </row>
    <row r="77" spans="2:3" ht="18.75" x14ac:dyDescent="0.3">
      <c r="B77" s="62" t="s">
        <v>118</v>
      </c>
      <c r="C77" s="61">
        <f>360/C76</f>
        <v>90.324814549667295</v>
      </c>
    </row>
    <row r="78" spans="2:3" ht="18.75" x14ac:dyDescent="0.3">
      <c r="B78" s="62" t="s">
        <v>119</v>
      </c>
      <c r="C78" s="63">
        <f>(D36-C10+D10)/((G9+H9)/2)</f>
        <v>1.9902485497998774</v>
      </c>
    </row>
    <row r="79" spans="2:3" ht="18.75" x14ac:dyDescent="0.3">
      <c r="B79" s="62" t="s">
        <v>120</v>
      </c>
      <c r="C79" s="63">
        <f>360/C78</f>
        <v>180.88193056902293</v>
      </c>
    </row>
    <row r="80" spans="2:3" ht="18.75" x14ac:dyDescent="0.3">
      <c r="B80" s="62" t="s">
        <v>121</v>
      </c>
      <c r="C80" s="63">
        <f>C77+C75-C79</f>
        <v>-8.2790970568076148</v>
      </c>
    </row>
    <row r="81" spans="2:3" ht="18.75" x14ac:dyDescent="0.3">
      <c r="B81" s="62" t="s">
        <v>122</v>
      </c>
      <c r="C81" s="63">
        <f>D35/D6</f>
        <v>1.5795080740509431</v>
      </c>
    </row>
    <row r="83" spans="2:3" ht="21" x14ac:dyDescent="0.35">
      <c r="B83" s="57" t="s">
        <v>123</v>
      </c>
    </row>
    <row r="84" spans="2:3" ht="18.75" x14ac:dyDescent="0.3">
      <c r="B84" s="62" t="s">
        <v>127</v>
      </c>
      <c r="C84" s="60">
        <f>D37/D35</f>
        <v>0.27013247289036924</v>
      </c>
    </row>
    <row r="85" spans="2:3" ht="18.75" x14ac:dyDescent="0.3">
      <c r="B85" s="62" t="s">
        <v>128</v>
      </c>
      <c r="C85" s="60">
        <f>D39/D35</f>
        <v>0.11639963916907957</v>
      </c>
    </row>
    <row r="86" spans="2:3" ht="18.75" x14ac:dyDescent="0.3">
      <c r="B86" s="62" t="s">
        <v>129</v>
      </c>
      <c r="C86" s="60">
        <f>D42/D35</f>
        <v>3.0413756994253201E-2</v>
      </c>
    </row>
    <row r="87" spans="2:3" ht="18.75" x14ac:dyDescent="0.3">
      <c r="B87" s="62" t="s">
        <v>130</v>
      </c>
      <c r="C87" s="60">
        <f>D44/D35</f>
        <v>2.7958088100780328E-2</v>
      </c>
    </row>
    <row r="88" spans="2:3" ht="18.75" x14ac:dyDescent="0.3">
      <c r="B88" s="62" t="s">
        <v>131</v>
      </c>
      <c r="C88" s="60">
        <f>D46/D35</f>
        <v>2.5288822442169276E-2</v>
      </c>
    </row>
    <row r="89" spans="2:3" ht="18.75" x14ac:dyDescent="0.3">
      <c r="B89" s="62" t="s">
        <v>132</v>
      </c>
      <c r="C89" s="60">
        <f>D46/D28</f>
        <v>2.232002521933573E-2</v>
      </c>
    </row>
    <row r="90" spans="2:3" ht="18.75" x14ac:dyDescent="0.3">
      <c r="B90" s="62" t="s">
        <v>133</v>
      </c>
      <c r="C90" s="60">
        <f>D46/H22</f>
        <v>0.12414636714419319</v>
      </c>
    </row>
    <row r="91" spans="2:3" ht="18.75" x14ac:dyDescent="0.3">
      <c r="B91" s="62"/>
      <c r="C91" s="63"/>
    </row>
  </sheetData>
  <mergeCells count="3">
    <mergeCell ref="B2:H2"/>
    <mergeCell ref="B31:D31"/>
    <mergeCell ref="B55:D55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YATAY ANALİZ</vt:lpstr>
      <vt:lpstr>DİKEY ANALİZ</vt:lpstr>
      <vt:lpstr>TREND ANALİZİ</vt:lpstr>
      <vt:lpstr>ORAN ANALİZİ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2019-08-01T08:00:17Z</dcterms:modified>
</cp:coreProperties>
</file>